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sport\_AVIATION\__FLIGHT OPERATIONS\_LONG ISLAND AVIATORS\Weight and Balance\"/>
    </mc:Choice>
  </mc:AlternateContent>
  <xr:revisionPtr revIDLastSave="0" documentId="13_ncr:1_{ACFAB328-5970-487D-9EF8-8D3D8DC2A5A8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N56210" sheetId="6" r:id="rId1"/>
    <sheet name="ENVELOPE" sheetId="2" state="hidden" r:id="rId2"/>
    <sheet name="ATIS WORKSHEET" sheetId="4" state="hidden" r:id="rId3"/>
  </sheets>
  <calcPr calcId="181029"/>
</workbook>
</file>

<file path=xl/calcChain.xml><?xml version="1.0" encoding="utf-8"?>
<calcChain xmlns="http://schemas.openxmlformats.org/spreadsheetml/2006/main">
  <c r="D3" i="6" l="1"/>
  <c r="D6" i="6" l="1"/>
  <c r="C6" i="6"/>
  <c r="C11" i="6" l="1"/>
  <c r="H8" i="6"/>
  <c r="E13" i="2" l="1"/>
  <c r="E14" i="2"/>
  <c r="E15" i="2"/>
  <c r="E16" i="2"/>
  <c r="E17" i="2"/>
  <c r="E18" i="2"/>
  <c r="E20" i="2"/>
  <c r="A4" i="6"/>
  <c r="I4" i="6"/>
  <c r="C7" i="6" s="1"/>
  <c r="E7" i="6" s="1"/>
  <c r="E6" i="6"/>
  <c r="H13" i="2" s="1"/>
  <c r="I7" i="6"/>
  <c r="C8" i="6" s="1"/>
  <c r="E8" i="6" s="1"/>
  <c r="C9" i="6"/>
  <c r="E9" i="6" s="1"/>
  <c r="E11" i="6"/>
  <c r="E13" i="6"/>
  <c r="C15" i="6"/>
  <c r="E15" i="6" l="1"/>
  <c r="C10" i="6"/>
  <c r="E10" i="6"/>
  <c r="F14" i="2"/>
  <c r="F15" i="2" s="1"/>
  <c r="F16" i="2" s="1"/>
  <c r="F17" i="2" s="1"/>
  <c r="H14" i="2"/>
  <c r="C12" i="6" l="1"/>
  <c r="C14" i="6" s="1"/>
  <c r="I10" i="6" s="1"/>
  <c r="G14" i="2"/>
  <c r="D10" i="6"/>
  <c r="H15" i="2"/>
  <c r="H16" i="2" s="1"/>
  <c r="E12" i="6" l="1"/>
  <c r="E14" i="6" s="1"/>
  <c r="H19" i="2" s="1"/>
  <c r="B19" i="6"/>
  <c r="C16" i="6"/>
  <c r="F20" i="2" s="1"/>
  <c r="F19" i="2"/>
  <c r="G15" i="2"/>
  <c r="B18" i="6"/>
  <c r="D17" i="6" s="1"/>
  <c r="F18" i="2"/>
  <c r="G16" i="2"/>
  <c r="H17" i="2"/>
  <c r="G17" i="2" s="1"/>
  <c r="D12" i="6" l="1"/>
  <c r="G19" i="2"/>
  <c r="H18" i="2"/>
  <c r="E16" i="6"/>
  <c r="H20" i="2" s="1"/>
  <c r="D14" i="6"/>
  <c r="G18" i="2" s="1"/>
  <c r="A18" i="6"/>
  <c r="C18" i="6"/>
  <c r="D16" i="6" l="1"/>
  <c r="G20" i="2" s="1"/>
</calcChain>
</file>

<file path=xl/sharedStrings.xml><?xml version="1.0" encoding="utf-8"?>
<sst xmlns="http://schemas.openxmlformats.org/spreadsheetml/2006/main" count="137" uniqueCount="91">
  <si>
    <t>WEIGHT AND BALANCE</t>
  </si>
  <si>
    <t>ITEM</t>
  </si>
  <si>
    <t>QUANTITY</t>
  </si>
  <si>
    <t>WEIGHT</t>
  </si>
  <si>
    <t>ARM</t>
  </si>
  <si>
    <t>MOM/1000</t>
  </si>
  <si>
    <t>Basic Empty Weight</t>
  </si>
  <si>
    <t>Pilot + Front Seat Occupant</t>
  </si>
  <si>
    <t>Zero Fuel Weight (ZFW)</t>
  </si>
  <si>
    <t>Ramp Conditions</t>
  </si>
  <si>
    <t>Less Fuel to Destination</t>
  </si>
  <si>
    <t>Landing Condition</t>
  </si>
  <si>
    <t>PRE-FLIGHT ACTION</t>
  </si>
  <si>
    <t>Take Off</t>
  </si>
  <si>
    <t>Landing</t>
  </si>
  <si>
    <t>ATIS</t>
  </si>
  <si>
    <t>Time</t>
  </si>
  <si>
    <t>Wind</t>
  </si>
  <si>
    <t>Sky</t>
  </si>
  <si>
    <t>Temperature / Dew Point</t>
  </si>
  <si>
    <t>Altimeter</t>
  </si>
  <si>
    <t>Runway / Approach</t>
  </si>
  <si>
    <t>Head Wind</t>
  </si>
  <si>
    <t>Cross Wind</t>
  </si>
  <si>
    <t>Pressure Altitude</t>
  </si>
  <si>
    <t>Density Altitude</t>
  </si>
  <si>
    <t>Remarks</t>
  </si>
  <si>
    <t>AFT</t>
  </si>
  <si>
    <t>CG</t>
  </si>
  <si>
    <t>FWD</t>
  </si>
  <si>
    <t>NORMAL LIMIT</t>
  </si>
  <si>
    <t>NORMAL</t>
  </si>
  <si>
    <t>Max Ramp</t>
  </si>
  <si>
    <t>Max Takeoff</t>
  </si>
  <si>
    <t>Max Landing</t>
  </si>
  <si>
    <t>Weight</t>
  </si>
  <si>
    <t>Moment</t>
  </si>
  <si>
    <t>Item</t>
  </si>
  <si>
    <t>Ground Roll</t>
  </si>
  <si>
    <t>Headwind</t>
  </si>
  <si>
    <t>Crosswind</t>
  </si>
  <si>
    <t>Start, Taxi, Run-up</t>
  </si>
  <si>
    <t>PREFLIGHT ACTION</t>
  </si>
  <si>
    <t>Gross Takeoff Weight</t>
  </si>
  <si>
    <t>PERFORMANCE DATA</t>
  </si>
  <si>
    <t>TAKEOFF</t>
  </si>
  <si>
    <t>LANDING</t>
  </si>
  <si>
    <t>V SPEEDS</t>
  </si>
  <si>
    <r>
      <t>V</t>
    </r>
    <r>
      <rPr>
        <b/>
        <sz val="8"/>
        <rFont val="Arial"/>
        <family val="2"/>
      </rPr>
      <t>R</t>
    </r>
  </si>
  <si>
    <r>
      <t>V</t>
    </r>
    <r>
      <rPr>
        <b/>
        <sz val="8"/>
        <rFont val="Arial"/>
        <family val="2"/>
      </rPr>
      <t>X</t>
    </r>
  </si>
  <si>
    <r>
      <t>V</t>
    </r>
    <r>
      <rPr>
        <b/>
        <sz val="8"/>
        <rFont val="Arial"/>
        <family val="2"/>
      </rPr>
      <t>Y</t>
    </r>
  </si>
  <si>
    <t>Baggage (Max 200 Lbs)</t>
  </si>
  <si>
    <t>Over 50' Obstacle</t>
  </si>
  <si>
    <t>Ft.</t>
  </si>
  <si>
    <t>Lbs.</t>
  </si>
  <si>
    <t>Temperature/Dewpoint</t>
  </si>
  <si>
    <t>/</t>
  </si>
  <si>
    <t>Rear Seat Occupant(s)</t>
  </si>
  <si>
    <t>AIRCRAFT LOADING</t>
  </si>
  <si>
    <t>Pilot</t>
  </si>
  <si>
    <t>Front Seat Occupant</t>
  </si>
  <si>
    <t>Subtotal</t>
  </si>
  <si>
    <t>Rear Seat Occupant 1</t>
  </si>
  <si>
    <t>Rear Seat Occupant 2</t>
  </si>
  <si>
    <t>ATIS / Time</t>
  </si>
  <si>
    <t>Kts</t>
  </si>
  <si>
    <r>
      <t>V</t>
    </r>
    <r>
      <rPr>
        <b/>
        <sz val="8"/>
        <rFont val="Arial"/>
        <family val="2"/>
      </rPr>
      <t>BEST GLIDE</t>
    </r>
  </si>
  <si>
    <t>Gear Retraction</t>
  </si>
  <si>
    <t>Maneuvering Speed</t>
  </si>
  <si>
    <t>Gross Weight &lt; 1865 Lbs.</t>
  </si>
  <si>
    <t>Data Date:</t>
  </si>
  <si>
    <t>CG MOVEMENT (N2875R)</t>
  </si>
  <si>
    <t>Max Gross Weight (2600 Lbs)</t>
  </si>
  <si>
    <t>PIPER ARROW II - AIRCRAFT DATA CARD</t>
  </si>
  <si>
    <t>Fuel Load (Max 48 Gal Usable)</t>
  </si>
  <si>
    <t>MPH</t>
  </si>
  <si>
    <t>KFRG - KFRG</t>
  </si>
  <si>
    <t>N56210</t>
  </si>
  <si>
    <t>TO Condition (Max 2650 Lbs)</t>
  </si>
  <si>
    <r>
      <t>V</t>
    </r>
    <r>
      <rPr>
        <b/>
        <sz val="7"/>
        <rFont val="Arial"/>
        <family val="2"/>
      </rPr>
      <t>A</t>
    </r>
    <r>
      <rPr>
        <b/>
        <sz val="10"/>
        <rFont val="Arial"/>
        <family val="2"/>
      </rPr>
      <t xml:space="preserve"> (131 MPH at MTOW)</t>
    </r>
  </si>
  <si>
    <t>Visibility</t>
  </si>
  <si>
    <t>SM</t>
  </si>
  <si>
    <t>Runway Condition</t>
  </si>
  <si>
    <t>/             /</t>
  </si>
  <si>
    <t>Runway:</t>
  </si>
  <si>
    <t>TODA:</t>
  </si>
  <si>
    <t>LDA:</t>
  </si>
  <si>
    <t>KIAS</t>
  </si>
  <si>
    <t>Weather and Sky Condition</t>
  </si>
  <si>
    <t>Revision 1.7.2 (02/2019)</t>
  </si>
  <si>
    <t>© 2009 - 2019 Long Island Aviators. Created by CFI William Wang. All Rights Reserved. Use at own risk and with permission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</si>
</sst>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b/>
      <sz val="10"/>
      <color rgb="FF800080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gray125">
        <bgColor indexed="42"/>
      </patternFill>
    </fill>
    <fill>
      <patternFill patternType="gray125">
        <b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right"/>
    </xf>
    <xf numFmtId="0" fontId="0" fillId="0" borderId="27" xfId="0" applyBorder="1"/>
    <xf numFmtId="0" fontId="1" fillId="0" borderId="4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/>
    <xf numFmtId="0" fontId="0" fillId="0" borderId="32" xfId="0" applyBorder="1"/>
    <xf numFmtId="0" fontId="0" fillId="0" borderId="33" xfId="0" applyBorder="1"/>
    <xf numFmtId="0" fontId="1" fillId="0" borderId="3" xfId="0" applyFont="1" applyBorder="1"/>
    <xf numFmtId="2" fontId="0" fillId="0" borderId="3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7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36" xfId="0" applyFill="1" applyBorder="1" applyAlignment="1">
      <alignment vertical="center"/>
    </xf>
    <xf numFmtId="2" fontId="0" fillId="0" borderId="37" xfId="0" applyNumberFormat="1" applyBorder="1" applyAlignment="1">
      <alignment vertical="center"/>
    </xf>
    <xf numFmtId="2" fontId="0" fillId="0" borderId="36" xfId="0" applyNumberFormat="1" applyBorder="1" applyAlignment="1">
      <alignment vertical="center"/>
    </xf>
    <xf numFmtId="0" fontId="5" fillId="4" borderId="38" xfId="0" applyFont="1" applyFill="1" applyBorder="1" applyAlignment="1" applyProtection="1">
      <alignment vertical="center"/>
      <protection locked="0"/>
    </xf>
    <xf numFmtId="2" fontId="3" fillId="0" borderId="38" xfId="0" applyNumberFormat="1" applyFont="1" applyBorder="1" applyAlignment="1">
      <alignment vertical="center"/>
    </xf>
    <xf numFmtId="2" fontId="3" fillId="0" borderId="39" xfId="0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0" fontId="1" fillId="0" borderId="35" xfId="0" applyFont="1" applyBorder="1" applyAlignment="1">
      <alignment vertical="center"/>
    </xf>
    <xf numFmtId="1" fontId="3" fillId="0" borderId="38" xfId="0" applyNumberFormat="1" applyFont="1" applyBorder="1" applyAlignment="1">
      <alignment vertical="center"/>
    </xf>
    <xf numFmtId="2" fontId="0" fillId="0" borderId="9" xfId="0" applyNumberFormat="1" applyBorder="1"/>
    <xf numFmtId="2" fontId="0" fillId="0" borderId="5" xfId="0" applyNumberFormat="1" applyBorder="1"/>
    <xf numFmtId="2" fontId="0" fillId="0" borderId="23" xfId="0" applyNumberFormat="1" applyBorder="1"/>
    <xf numFmtId="0" fontId="1" fillId="2" borderId="3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5" borderId="46" xfId="0" applyFont="1" applyFill="1" applyBorder="1" applyAlignment="1">
      <alignment vertical="center"/>
    </xf>
    <xf numFmtId="2" fontId="1" fillId="5" borderId="26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0" fontId="1" fillId="6" borderId="46" xfId="0" applyFont="1" applyFill="1" applyBorder="1" applyAlignment="1">
      <alignment vertical="center"/>
    </xf>
    <xf numFmtId="2" fontId="1" fillId="6" borderId="26" xfId="0" applyNumberFormat="1" applyFont="1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0" fontId="1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8" borderId="53" xfId="0" applyFill="1" applyBorder="1" applyAlignment="1">
      <alignment vertical="center"/>
    </xf>
    <xf numFmtId="0" fontId="0" fillId="9" borderId="53" xfId="0" applyFill="1" applyBorder="1" applyAlignment="1">
      <alignment vertical="center"/>
    </xf>
    <xf numFmtId="0" fontId="1" fillId="2" borderId="24" xfId="0" applyFont="1" applyFill="1" applyBorder="1" applyAlignment="1">
      <alignment horizontal="left" vertical="center"/>
    </xf>
    <xf numFmtId="164" fontId="1" fillId="2" borderId="46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1" fontId="1" fillId="2" borderId="28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2" fontId="0" fillId="0" borderId="0" xfId="0" applyNumberFormat="1" applyAlignment="1">
      <alignment horizontal="center"/>
    </xf>
    <xf numFmtId="0" fontId="0" fillId="0" borderId="57" xfId="0" applyBorder="1"/>
    <xf numFmtId="0" fontId="1" fillId="0" borderId="58" xfId="0" applyFon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2" fontId="0" fillId="12" borderId="2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0" fillId="12" borderId="58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21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0" fillId="0" borderId="23" xfId="0" applyBorder="1" applyAlignment="1">
      <alignment horizontal="center"/>
    </xf>
    <xf numFmtId="0" fontId="5" fillId="0" borderId="36" xfId="0" applyFont="1" applyBorder="1" applyAlignment="1">
      <alignment vertical="center"/>
    </xf>
    <xf numFmtId="14" fontId="0" fillId="0" borderId="0" xfId="0" applyNumberFormat="1" applyAlignment="1">
      <alignment horizontal="center"/>
    </xf>
    <xf numFmtId="0" fontId="7" fillId="0" borderId="9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3" fillId="11" borderId="56" xfId="0" applyFont="1" applyFill="1" applyBorder="1" applyAlignment="1" applyProtection="1">
      <alignment vertical="center"/>
      <protection locked="0"/>
    </xf>
    <xf numFmtId="0" fontId="0" fillId="0" borderId="54" xfId="0" applyBorder="1" applyAlignment="1">
      <alignment vertical="center"/>
    </xf>
    <xf numFmtId="0" fontId="13" fillId="11" borderId="36" xfId="0" applyFont="1" applyFill="1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13" fillId="10" borderId="36" xfId="0" applyFont="1" applyFill="1" applyBorder="1" applyAlignment="1">
      <alignment vertical="center"/>
    </xf>
    <xf numFmtId="0" fontId="0" fillId="10" borderId="37" xfId="0" applyFill="1" applyBorder="1" applyAlignment="1">
      <alignment vertical="center"/>
    </xf>
    <xf numFmtId="0" fontId="13" fillId="11" borderId="50" xfId="0" applyFont="1" applyFill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10" borderId="42" xfId="0" applyFill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1" fillId="3" borderId="24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 indent="1"/>
    </xf>
    <xf numFmtId="0" fontId="14" fillId="0" borderId="38" xfId="0" applyFont="1" applyBorder="1" applyAlignment="1">
      <alignment vertical="center"/>
    </xf>
    <xf numFmtId="2" fontId="14" fillId="0" borderId="38" xfId="0" applyNumberFormat="1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1" fontId="0" fillId="12" borderId="59" xfId="0" applyNumberFormat="1" applyFill="1" applyBorder="1" applyAlignment="1">
      <alignment horizontal="center"/>
    </xf>
    <xf numFmtId="2" fontId="0" fillId="12" borderId="0" xfId="0" applyNumberFormat="1" applyFill="1" applyAlignment="1">
      <alignment horizontal="center" vertical="center"/>
    </xf>
    <xf numFmtId="2" fontId="0" fillId="12" borderId="9" xfId="0" applyNumberFormat="1" applyFill="1" applyBorder="1" applyAlignment="1">
      <alignment horizontal="center"/>
    </xf>
    <xf numFmtId="1" fontId="7" fillId="0" borderId="5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0" fillId="12" borderId="22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left" vertical="center" indent="1"/>
    </xf>
    <xf numFmtId="0" fontId="1" fillId="0" borderId="31" xfId="0" applyFont="1" applyBorder="1" applyAlignment="1">
      <alignment horizontal="right"/>
    </xf>
    <xf numFmtId="0" fontId="7" fillId="0" borderId="33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 indent="3"/>
    </xf>
    <xf numFmtId="0" fontId="0" fillId="0" borderId="47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8" xfId="0" applyFont="1" applyBorder="1" applyAlignment="1">
      <alignment horizontal="left" vertical="center" indent="1"/>
    </xf>
    <xf numFmtId="0" fontId="15" fillId="0" borderId="42" xfId="0" applyFont="1" applyBorder="1" applyAlignment="1">
      <alignment horizontal="left" vertical="center" indent="1"/>
    </xf>
    <xf numFmtId="0" fontId="16" fillId="0" borderId="42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0" fontId="16" fillId="0" borderId="44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/>
    </xf>
    <xf numFmtId="0" fontId="0" fillId="0" borderId="34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right" vertical="center"/>
    </xf>
    <xf numFmtId="0" fontId="10" fillId="5" borderId="35" xfId="0" applyFont="1" applyFill="1" applyBorder="1" applyAlignment="1">
      <alignment horizontal="right" vertical="center"/>
    </xf>
    <xf numFmtId="0" fontId="10" fillId="5" borderId="22" xfId="0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0" fontId="0" fillId="0" borderId="47" xfId="0" applyBorder="1" applyAlignment="1">
      <alignment horizontal="center"/>
    </xf>
    <xf numFmtId="0" fontId="0" fillId="0" borderId="14" xfId="0" applyBorder="1" applyAlignment="1">
      <alignment horizontal="center"/>
    </xf>
    <xf numFmtId="14" fontId="1" fillId="3" borderId="2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justify"/>
    </xf>
    <xf numFmtId="0" fontId="0" fillId="0" borderId="25" xfId="0" applyBorder="1"/>
    <xf numFmtId="0" fontId="0" fillId="0" borderId="26" xfId="0" applyBorder="1"/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 textRotation="90"/>
    </xf>
    <xf numFmtId="0" fontId="2" fillId="0" borderId="9" xfId="0" applyFont="1" applyBorder="1" applyAlignment="1">
      <alignment horizontal="center" textRotation="90"/>
    </xf>
    <xf numFmtId="0" fontId="1" fillId="11" borderId="24" xfId="0" applyFont="1" applyFill="1" applyBorder="1" applyAlignment="1" applyProtection="1">
      <alignment horizontal="center" vertical="center"/>
      <protection locked="0"/>
    </xf>
    <xf numFmtId="0" fontId="1" fillId="11" borderId="26" xfId="0" applyFont="1" applyFill="1" applyBorder="1" applyAlignment="1" applyProtection="1">
      <alignment horizontal="center" vertical="center"/>
      <protection locked="0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35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7" fillId="0" borderId="4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9" fillId="13" borderId="30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9" fillId="13" borderId="3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21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01E-2"/>
          <c:y val="0.1125321098396912"/>
          <c:w val="0.88091143630917212"/>
          <c:h val="0.76470683731971967"/>
        </c:manualLayout>
      </c:layout>
      <c:scatterChart>
        <c:scatterStyle val="smoothMarker"/>
        <c:varyColors val="0"/>
        <c:ser>
          <c:idx val="1"/>
          <c:order val="0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ENVELOPE!$B$3:$B$213</c:f>
              <c:numCache>
                <c:formatCode>0.00</c:formatCode>
                <c:ptCount val="21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80.02</c:v>
                </c:pt>
                <c:pt idx="42">
                  <c:v>80.040000000000006</c:v>
                </c:pt>
                <c:pt idx="43">
                  <c:v>80.06</c:v>
                </c:pt>
                <c:pt idx="44">
                  <c:v>80.08</c:v>
                </c:pt>
                <c:pt idx="45">
                  <c:v>80.099999999999994</c:v>
                </c:pt>
                <c:pt idx="46">
                  <c:v>80.12</c:v>
                </c:pt>
                <c:pt idx="47">
                  <c:v>80.14</c:v>
                </c:pt>
                <c:pt idx="48">
                  <c:v>80.16</c:v>
                </c:pt>
                <c:pt idx="49">
                  <c:v>80.180000000000007</c:v>
                </c:pt>
                <c:pt idx="50">
                  <c:v>80.2</c:v>
                </c:pt>
                <c:pt idx="51">
                  <c:v>80.22</c:v>
                </c:pt>
                <c:pt idx="52">
                  <c:v>80.239999999999995</c:v>
                </c:pt>
                <c:pt idx="53">
                  <c:v>80.260000000000005</c:v>
                </c:pt>
                <c:pt idx="54">
                  <c:v>80.28</c:v>
                </c:pt>
                <c:pt idx="55">
                  <c:v>80.3</c:v>
                </c:pt>
                <c:pt idx="56">
                  <c:v>80.319999999999993</c:v>
                </c:pt>
                <c:pt idx="57">
                  <c:v>80.34</c:v>
                </c:pt>
                <c:pt idx="58">
                  <c:v>80.36</c:v>
                </c:pt>
                <c:pt idx="59">
                  <c:v>80.38</c:v>
                </c:pt>
                <c:pt idx="60">
                  <c:v>80.400000000000006</c:v>
                </c:pt>
                <c:pt idx="61">
                  <c:v>80.42</c:v>
                </c:pt>
                <c:pt idx="62">
                  <c:v>80.44</c:v>
                </c:pt>
                <c:pt idx="63">
                  <c:v>80.459999999999994</c:v>
                </c:pt>
                <c:pt idx="64">
                  <c:v>80.48</c:v>
                </c:pt>
                <c:pt idx="65">
                  <c:v>80.5</c:v>
                </c:pt>
                <c:pt idx="66">
                  <c:v>80.52</c:v>
                </c:pt>
                <c:pt idx="67">
                  <c:v>80.540000000000006</c:v>
                </c:pt>
                <c:pt idx="68">
                  <c:v>80.56</c:v>
                </c:pt>
                <c:pt idx="69">
                  <c:v>80.58</c:v>
                </c:pt>
                <c:pt idx="70">
                  <c:v>80.599999999999994</c:v>
                </c:pt>
                <c:pt idx="71">
                  <c:v>80.62</c:v>
                </c:pt>
                <c:pt idx="72">
                  <c:v>80.64</c:v>
                </c:pt>
                <c:pt idx="73">
                  <c:v>80.66</c:v>
                </c:pt>
                <c:pt idx="74">
                  <c:v>80.680000000000007</c:v>
                </c:pt>
                <c:pt idx="75">
                  <c:v>80.7</c:v>
                </c:pt>
                <c:pt idx="76">
                  <c:v>80.72</c:v>
                </c:pt>
                <c:pt idx="77">
                  <c:v>80.739999999999995</c:v>
                </c:pt>
                <c:pt idx="78">
                  <c:v>80.760000000000005</c:v>
                </c:pt>
                <c:pt idx="79">
                  <c:v>80.78</c:v>
                </c:pt>
                <c:pt idx="80">
                  <c:v>80.8</c:v>
                </c:pt>
                <c:pt idx="81">
                  <c:v>80.819999999999993</c:v>
                </c:pt>
                <c:pt idx="82">
                  <c:v>80.84</c:v>
                </c:pt>
                <c:pt idx="83">
                  <c:v>80.86</c:v>
                </c:pt>
                <c:pt idx="84">
                  <c:v>80.88</c:v>
                </c:pt>
                <c:pt idx="85">
                  <c:v>80.900000000000006</c:v>
                </c:pt>
                <c:pt idx="86">
                  <c:v>80.92</c:v>
                </c:pt>
                <c:pt idx="87">
                  <c:v>80.94</c:v>
                </c:pt>
                <c:pt idx="88">
                  <c:v>80.959999999999994</c:v>
                </c:pt>
                <c:pt idx="89">
                  <c:v>80.98</c:v>
                </c:pt>
                <c:pt idx="90">
                  <c:v>81</c:v>
                </c:pt>
                <c:pt idx="91">
                  <c:v>81.02</c:v>
                </c:pt>
                <c:pt idx="92">
                  <c:v>81.040000000000006</c:v>
                </c:pt>
                <c:pt idx="93">
                  <c:v>81.06</c:v>
                </c:pt>
                <c:pt idx="94">
                  <c:v>81.08</c:v>
                </c:pt>
                <c:pt idx="95">
                  <c:v>81.099999999999994</c:v>
                </c:pt>
                <c:pt idx="96">
                  <c:v>81.12</c:v>
                </c:pt>
                <c:pt idx="97">
                  <c:v>81.14</c:v>
                </c:pt>
                <c:pt idx="98">
                  <c:v>81.16</c:v>
                </c:pt>
                <c:pt idx="99">
                  <c:v>81.180000000000007</c:v>
                </c:pt>
                <c:pt idx="100">
                  <c:v>81.2</c:v>
                </c:pt>
                <c:pt idx="101">
                  <c:v>81.22</c:v>
                </c:pt>
                <c:pt idx="102">
                  <c:v>81.239999999999995</c:v>
                </c:pt>
                <c:pt idx="103">
                  <c:v>81.260000000000005</c:v>
                </c:pt>
                <c:pt idx="104">
                  <c:v>81.28</c:v>
                </c:pt>
                <c:pt idx="105">
                  <c:v>81.3</c:v>
                </c:pt>
                <c:pt idx="106">
                  <c:v>81.319999999999993</c:v>
                </c:pt>
                <c:pt idx="107">
                  <c:v>81.34</c:v>
                </c:pt>
                <c:pt idx="108">
                  <c:v>81.36</c:v>
                </c:pt>
                <c:pt idx="109">
                  <c:v>81.38</c:v>
                </c:pt>
                <c:pt idx="110">
                  <c:v>81.400000000000006</c:v>
                </c:pt>
                <c:pt idx="111">
                  <c:v>81.42</c:v>
                </c:pt>
                <c:pt idx="112">
                  <c:v>81.44</c:v>
                </c:pt>
                <c:pt idx="113">
                  <c:v>81.459999999999994</c:v>
                </c:pt>
                <c:pt idx="114">
                  <c:v>81.48</c:v>
                </c:pt>
                <c:pt idx="115">
                  <c:v>81.5</c:v>
                </c:pt>
                <c:pt idx="116">
                  <c:v>81.52</c:v>
                </c:pt>
                <c:pt idx="117">
                  <c:v>81.540000000000006</c:v>
                </c:pt>
                <c:pt idx="118">
                  <c:v>81.56</c:v>
                </c:pt>
                <c:pt idx="119">
                  <c:v>81.58</c:v>
                </c:pt>
                <c:pt idx="120">
                  <c:v>81.599999999999994</c:v>
                </c:pt>
                <c:pt idx="121">
                  <c:v>81.62</c:v>
                </c:pt>
                <c:pt idx="122">
                  <c:v>81.64</c:v>
                </c:pt>
                <c:pt idx="123">
                  <c:v>81.66</c:v>
                </c:pt>
                <c:pt idx="124">
                  <c:v>81.680000000000007</c:v>
                </c:pt>
                <c:pt idx="125">
                  <c:v>81.7</c:v>
                </c:pt>
                <c:pt idx="126">
                  <c:v>81.72</c:v>
                </c:pt>
                <c:pt idx="127">
                  <c:v>81.739999999999995</c:v>
                </c:pt>
                <c:pt idx="128">
                  <c:v>81.760000000000005</c:v>
                </c:pt>
                <c:pt idx="129">
                  <c:v>81.78</c:v>
                </c:pt>
                <c:pt idx="130">
                  <c:v>81.8</c:v>
                </c:pt>
                <c:pt idx="131">
                  <c:v>81.819999999999993</c:v>
                </c:pt>
                <c:pt idx="132">
                  <c:v>81.84</c:v>
                </c:pt>
                <c:pt idx="133">
                  <c:v>81.86</c:v>
                </c:pt>
                <c:pt idx="134">
                  <c:v>81.88</c:v>
                </c:pt>
                <c:pt idx="135">
                  <c:v>81.900000000000006</c:v>
                </c:pt>
                <c:pt idx="136">
                  <c:v>81.92</c:v>
                </c:pt>
                <c:pt idx="137">
                  <c:v>81.94</c:v>
                </c:pt>
                <c:pt idx="138">
                  <c:v>81.96</c:v>
                </c:pt>
                <c:pt idx="139">
                  <c:v>81.98</c:v>
                </c:pt>
                <c:pt idx="140">
                  <c:v>82</c:v>
                </c:pt>
                <c:pt idx="141">
                  <c:v>82.075714285714284</c:v>
                </c:pt>
                <c:pt idx="142">
                  <c:v>82.151428571428568</c:v>
                </c:pt>
                <c:pt idx="143">
                  <c:v>82.227142857142852</c:v>
                </c:pt>
                <c:pt idx="144">
                  <c:v>82.30285714285715</c:v>
                </c:pt>
                <c:pt idx="145">
                  <c:v>82.378571428571433</c:v>
                </c:pt>
                <c:pt idx="146">
                  <c:v>82.454285714285717</c:v>
                </c:pt>
                <c:pt idx="147">
                  <c:v>82.53</c:v>
                </c:pt>
                <c:pt idx="148">
                  <c:v>82.605714285714285</c:v>
                </c:pt>
                <c:pt idx="149">
                  <c:v>82.681428571428569</c:v>
                </c:pt>
                <c:pt idx="150">
                  <c:v>82.757142857142853</c:v>
                </c:pt>
                <c:pt idx="151">
                  <c:v>82.832857142857137</c:v>
                </c:pt>
                <c:pt idx="152">
                  <c:v>82.908571428571435</c:v>
                </c:pt>
                <c:pt idx="153">
                  <c:v>82.984285714285718</c:v>
                </c:pt>
                <c:pt idx="154">
                  <c:v>83.06</c:v>
                </c:pt>
                <c:pt idx="155">
                  <c:v>83.135714285714286</c:v>
                </c:pt>
                <c:pt idx="156">
                  <c:v>83.21142857142857</c:v>
                </c:pt>
                <c:pt idx="157">
                  <c:v>83.287142857142854</c:v>
                </c:pt>
                <c:pt idx="158">
                  <c:v>83.362857142857138</c:v>
                </c:pt>
                <c:pt idx="159">
                  <c:v>83.438571428571422</c:v>
                </c:pt>
                <c:pt idx="160">
                  <c:v>83.51428571428572</c:v>
                </c:pt>
                <c:pt idx="161">
                  <c:v>83.59</c:v>
                </c:pt>
                <c:pt idx="162">
                  <c:v>83.665714285714287</c:v>
                </c:pt>
                <c:pt idx="163">
                  <c:v>83.741428571428571</c:v>
                </c:pt>
                <c:pt idx="164">
                  <c:v>83.817142857142855</c:v>
                </c:pt>
                <c:pt idx="165">
                  <c:v>83.892857142857139</c:v>
                </c:pt>
                <c:pt idx="166">
                  <c:v>83.968571428571423</c:v>
                </c:pt>
                <c:pt idx="167">
                  <c:v>84.044285714285721</c:v>
                </c:pt>
                <c:pt idx="168">
                  <c:v>84.12</c:v>
                </c:pt>
                <c:pt idx="169">
                  <c:v>84.195714285714288</c:v>
                </c:pt>
                <c:pt idx="170">
                  <c:v>84.271428571428572</c:v>
                </c:pt>
                <c:pt idx="171">
                  <c:v>84.347142857142856</c:v>
                </c:pt>
                <c:pt idx="172">
                  <c:v>84.42285714285714</c:v>
                </c:pt>
                <c:pt idx="173">
                  <c:v>84.498571428571424</c:v>
                </c:pt>
                <c:pt idx="174">
                  <c:v>84.574285714285708</c:v>
                </c:pt>
                <c:pt idx="175">
                  <c:v>84.65</c:v>
                </c:pt>
                <c:pt idx="176">
                  <c:v>84.72571428571429</c:v>
                </c:pt>
                <c:pt idx="177">
                  <c:v>84.801428571428573</c:v>
                </c:pt>
                <c:pt idx="178">
                  <c:v>84.877142857142857</c:v>
                </c:pt>
                <c:pt idx="179">
                  <c:v>84.952857142857141</c:v>
                </c:pt>
                <c:pt idx="180">
                  <c:v>85.028571428571425</c:v>
                </c:pt>
                <c:pt idx="181">
                  <c:v>85.104285714285709</c:v>
                </c:pt>
                <c:pt idx="182">
                  <c:v>85.18</c:v>
                </c:pt>
                <c:pt idx="183">
                  <c:v>85.255714285714291</c:v>
                </c:pt>
                <c:pt idx="184">
                  <c:v>85.331428571428575</c:v>
                </c:pt>
                <c:pt idx="185">
                  <c:v>85.407142857142858</c:v>
                </c:pt>
                <c:pt idx="186">
                  <c:v>85.482857142857142</c:v>
                </c:pt>
                <c:pt idx="187">
                  <c:v>85.558571428571426</c:v>
                </c:pt>
                <c:pt idx="188">
                  <c:v>85.63428571428571</c:v>
                </c:pt>
                <c:pt idx="189">
                  <c:v>85.71</c:v>
                </c:pt>
                <c:pt idx="190">
                  <c:v>85.785714285714292</c:v>
                </c:pt>
                <c:pt idx="191">
                  <c:v>85.861428571428576</c:v>
                </c:pt>
                <c:pt idx="192">
                  <c:v>85.937142857142859</c:v>
                </c:pt>
                <c:pt idx="193">
                  <c:v>86.012857142857143</c:v>
                </c:pt>
                <c:pt idx="194">
                  <c:v>86.088571428571427</c:v>
                </c:pt>
                <c:pt idx="195">
                  <c:v>86.164285714285711</c:v>
                </c:pt>
                <c:pt idx="196">
                  <c:v>86.24</c:v>
                </c:pt>
                <c:pt idx="197">
                  <c:v>86.315714285714279</c:v>
                </c:pt>
                <c:pt idx="198">
                  <c:v>86.391428571428577</c:v>
                </c:pt>
                <c:pt idx="199">
                  <c:v>86.467142857142861</c:v>
                </c:pt>
                <c:pt idx="200">
                  <c:v>86.542857142857144</c:v>
                </c:pt>
                <c:pt idx="201">
                  <c:v>86.618571428571428</c:v>
                </c:pt>
                <c:pt idx="202">
                  <c:v>86.694285714285712</c:v>
                </c:pt>
                <c:pt idx="203">
                  <c:v>86.77</c:v>
                </c:pt>
                <c:pt idx="204">
                  <c:v>86.84571428571428</c:v>
                </c:pt>
                <c:pt idx="205">
                  <c:v>86.921428571428578</c:v>
                </c:pt>
                <c:pt idx="206">
                  <c:v>86.997142857142862</c:v>
                </c:pt>
                <c:pt idx="207">
                  <c:v>87.072857142857146</c:v>
                </c:pt>
                <c:pt idx="208">
                  <c:v>87.148571428571429</c:v>
                </c:pt>
                <c:pt idx="209">
                  <c:v>87.224285714285713</c:v>
                </c:pt>
                <c:pt idx="210">
                  <c:v>87.3</c:v>
                </c:pt>
              </c:numCache>
            </c:numRef>
          </c:xVal>
          <c:yVal>
            <c:numRef>
              <c:f>ENVELOPE!$A$3:$A$213</c:f>
              <c:numCache>
                <c:formatCode>General</c:formatCode>
                <c:ptCount val="211"/>
                <c:pt idx="0">
                  <c:v>1500</c:v>
                </c:pt>
                <c:pt idx="1">
                  <c:v>1510</c:v>
                </c:pt>
                <c:pt idx="2">
                  <c:v>1520</c:v>
                </c:pt>
                <c:pt idx="3">
                  <c:v>1530</c:v>
                </c:pt>
                <c:pt idx="4">
                  <c:v>1540</c:v>
                </c:pt>
                <c:pt idx="5">
                  <c:v>1550</c:v>
                </c:pt>
                <c:pt idx="6">
                  <c:v>1560</c:v>
                </c:pt>
                <c:pt idx="7">
                  <c:v>1570</c:v>
                </c:pt>
                <c:pt idx="8">
                  <c:v>1580</c:v>
                </c:pt>
                <c:pt idx="9">
                  <c:v>1590</c:v>
                </c:pt>
                <c:pt idx="10" formatCode="0">
                  <c:v>1600</c:v>
                </c:pt>
                <c:pt idx="11" formatCode="0">
                  <c:v>1610</c:v>
                </c:pt>
                <c:pt idx="12" formatCode="0">
                  <c:v>1620</c:v>
                </c:pt>
                <c:pt idx="13" formatCode="0">
                  <c:v>1630</c:v>
                </c:pt>
                <c:pt idx="14" formatCode="0">
                  <c:v>1640</c:v>
                </c:pt>
                <c:pt idx="15" formatCode="0">
                  <c:v>1650</c:v>
                </c:pt>
                <c:pt idx="16" formatCode="0">
                  <c:v>1660</c:v>
                </c:pt>
                <c:pt idx="17" formatCode="0">
                  <c:v>1670</c:v>
                </c:pt>
                <c:pt idx="18" formatCode="0">
                  <c:v>1680</c:v>
                </c:pt>
                <c:pt idx="19" formatCode="0">
                  <c:v>1690</c:v>
                </c:pt>
                <c:pt idx="20" formatCode="0">
                  <c:v>1700</c:v>
                </c:pt>
                <c:pt idx="21" formatCode="0">
                  <c:v>1705</c:v>
                </c:pt>
                <c:pt idx="22" formatCode="0">
                  <c:v>1710</c:v>
                </c:pt>
                <c:pt idx="23" formatCode="0">
                  <c:v>1715</c:v>
                </c:pt>
                <c:pt idx="24" formatCode="0">
                  <c:v>1720</c:v>
                </c:pt>
                <c:pt idx="25" formatCode="0">
                  <c:v>1725</c:v>
                </c:pt>
                <c:pt idx="26" formatCode="0">
                  <c:v>1730</c:v>
                </c:pt>
                <c:pt idx="27" formatCode="0">
                  <c:v>1735</c:v>
                </c:pt>
                <c:pt idx="28" formatCode="0">
                  <c:v>1740</c:v>
                </c:pt>
                <c:pt idx="29" formatCode="0">
                  <c:v>1745</c:v>
                </c:pt>
                <c:pt idx="30" formatCode="0">
                  <c:v>1750</c:v>
                </c:pt>
                <c:pt idx="31" formatCode="0">
                  <c:v>1755</c:v>
                </c:pt>
                <c:pt idx="32" formatCode="0">
                  <c:v>1760</c:v>
                </c:pt>
                <c:pt idx="33" formatCode="0">
                  <c:v>1765</c:v>
                </c:pt>
                <c:pt idx="34" formatCode="0">
                  <c:v>1770</c:v>
                </c:pt>
                <c:pt idx="35" formatCode="0">
                  <c:v>1775</c:v>
                </c:pt>
                <c:pt idx="36" formatCode="0">
                  <c:v>1780</c:v>
                </c:pt>
                <c:pt idx="37" formatCode="0">
                  <c:v>1785</c:v>
                </c:pt>
                <c:pt idx="38" formatCode="0">
                  <c:v>1790</c:v>
                </c:pt>
                <c:pt idx="39" formatCode="0">
                  <c:v>1795</c:v>
                </c:pt>
                <c:pt idx="40" formatCode="0">
                  <c:v>1800</c:v>
                </c:pt>
                <c:pt idx="41" formatCode="0">
                  <c:v>1805</c:v>
                </c:pt>
                <c:pt idx="42" formatCode="0">
                  <c:v>1810</c:v>
                </c:pt>
                <c:pt idx="43" formatCode="0">
                  <c:v>1815</c:v>
                </c:pt>
                <c:pt idx="44" formatCode="0">
                  <c:v>1820</c:v>
                </c:pt>
                <c:pt idx="45" formatCode="0">
                  <c:v>1825</c:v>
                </c:pt>
                <c:pt idx="46" formatCode="0">
                  <c:v>1830</c:v>
                </c:pt>
                <c:pt idx="47" formatCode="0">
                  <c:v>1835</c:v>
                </c:pt>
                <c:pt idx="48" formatCode="0">
                  <c:v>1840</c:v>
                </c:pt>
                <c:pt idx="49" formatCode="0">
                  <c:v>1845</c:v>
                </c:pt>
                <c:pt idx="50" formatCode="0">
                  <c:v>1850</c:v>
                </c:pt>
                <c:pt idx="51" formatCode="0">
                  <c:v>1855</c:v>
                </c:pt>
                <c:pt idx="52" formatCode="0">
                  <c:v>1860</c:v>
                </c:pt>
                <c:pt idx="53" formatCode="0">
                  <c:v>1865</c:v>
                </c:pt>
                <c:pt idx="54" formatCode="0">
                  <c:v>1870</c:v>
                </c:pt>
                <c:pt idx="55" formatCode="0">
                  <c:v>1875</c:v>
                </c:pt>
                <c:pt idx="56" formatCode="0">
                  <c:v>1880</c:v>
                </c:pt>
                <c:pt idx="57" formatCode="0">
                  <c:v>1885</c:v>
                </c:pt>
                <c:pt idx="58" formatCode="0">
                  <c:v>1890</c:v>
                </c:pt>
                <c:pt idx="59" formatCode="0">
                  <c:v>1895</c:v>
                </c:pt>
                <c:pt idx="60" formatCode="0">
                  <c:v>1900</c:v>
                </c:pt>
                <c:pt idx="61" formatCode="0">
                  <c:v>1905</c:v>
                </c:pt>
                <c:pt idx="62" formatCode="0">
                  <c:v>1910</c:v>
                </c:pt>
                <c:pt idx="63" formatCode="0">
                  <c:v>1915</c:v>
                </c:pt>
                <c:pt idx="64" formatCode="0">
                  <c:v>1920</c:v>
                </c:pt>
                <c:pt idx="65" formatCode="0">
                  <c:v>1925</c:v>
                </c:pt>
                <c:pt idx="66" formatCode="0">
                  <c:v>1930</c:v>
                </c:pt>
                <c:pt idx="67" formatCode="0">
                  <c:v>1935</c:v>
                </c:pt>
                <c:pt idx="68" formatCode="0">
                  <c:v>1940</c:v>
                </c:pt>
                <c:pt idx="69" formatCode="0">
                  <c:v>1945</c:v>
                </c:pt>
                <c:pt idx="70" formatCode="0">
                  <c:v>1950</c:v>
                </c:pt>
                <c:pt idx="71" formatCode="0">
                  <c:v>1955</c:v>
                </c:pt>
                <c:pt idx="72" formatCode="0">
                  <c:v>1960</c:v>
                </c:pt>
                <c:pt idx="73" formatCode="0">
                  <c:v>1965</c:v>
                </c:pt>
                <c:pt idx="74" formatCode="0">
                  <c:v>1970</c:v>
                </c:pt>
                <c:pt idx="75" formatCode="0">
                  <c:v>1975</c:v>
                </c:pt>
                <c:pt idx="76" formatCode="0">
                  <c:v>1980</c:v>
                </c:pt>
                <c:pt idx="77" formatCode="0">
                  <c:v>1985</c:v>
                </c:pt>
                <c:pt idx="78" formatCode="0">
                  <c:v>1990</c:v>
                </c:pt>
                <c:pt idx="79" formatCode="0">
                  <c:v>1995</c:v>
                </c:pt>
                <c:pt idx="80" formatCode="0">
                  <c:v>2000</c:v>
                </c:pt>
                <c:pt idx="81" formatCode="0">
                  <c:v>2005</c:v>
                </c:pt>
                <c:pt idx="82" formatCode="0">
                  <c:v>2010</c:v>
                </c:pt>
                <c:pt idx="83" formatCode="0">
                  <c:v>2015</c:v>
                </c:pt>
                <c:pt idx="84" formatCode="0">
                  <c:v>2020</c:v>
                </c:pt>
                <c:pt idx="85" formatCode="0">
                  <c:v>2025</c:v>
                </c:pt>
                <c:pt idx="86" formatCode="0">
                  <c:v>2030</c:v>
                </c:pt>
                <c:pt idx="87" formatCode="0">
                  <c:v>2035</c:v>
                </c:pt>
                <c:pt idx="88" formatCode="0">
                  <c:v>2040</c:v>
                </c:pt>
                <c:pt idx="89" formatCode="0">
                  <c:v>2045</c:v>
                </c:pt>
                <c:pt idx="90" formatCode="0">
                  <c:v>2050</c:v>
                </c:pt>
                <c:pt idx="91" formatCode="0">
                  <c:v>2055</c:v>
                </c:pt>
                <c:pt idx="92" formatCode="0">
                  <c:v>2060</c:v>
                </c:pt>
                <c:pt idx="93" formatCode="0">
                  <c:v>2065</c:v>
                </c:pt>
                <c:pt idx="94" formatCode="0">
                  <c:v>2070</c:v>
                </c:pt>
                <c:pt idx="95" formatCode="0">
                  <c:v>2075</c:v>
                </c:pt>
                <c:pt idx="96" formatCode="0">
                  <c:v>2080</c:v>
                </c:pt>
                <c:pt idx="97" formatCode="0">
                  <c:v>2085</c:v>
                </c:pt>
                <c:pt idx="98" formatCode="0">
                  <c:v>2090</c:v>
                </c:pt>
                <c:pt idx="99" formatCode="0">
                  <c:v>2095</c:v>
                </c:pt>
                <c:pt idx="100" formatCode="0">
                  <c:v>2100</c:v>
                </c:pt>
                <c:pt idx="101" formatCode="0">
                  <c:v>2105</c:v>
                </c:pt>
                <c:pt idx="102" formatCode="0">
                  <c:v>2110</c:v>
                </c:pt>
                <c:pt idx="103" formatCode="0">
                  <c:v>2115</c:v>
                </c:pt>
                <c:pt idx="104" formatCode="0">
                  <c:v>2120</c:v>
                </c:pt>
                <c:pt idx="105" formatCode="0">
                  <c:v>2125</c:v>
                </c:pt>
                <c:pt idx="106" formatCode="0">
                  <c:v>2130</c:v>
                </c:pt>
                <c:pt idx="107" formatCode="0">
                  <c:v>2135</c:v>
                </c:pt>
                <c:pt idx="108" formatCode="0">
                  <c:v>2140</c:v>
                </c:pt>
                <c:pt idx="109" formatCode="0">
                  <c:v>2145</c:v>
                </c:pt>
                <c:pt idx="110" formatCode="0">
                  <c:v>2150</c:v>
                </c:pt>
                <c:pt idx="111" formatCode="0">
                  <c:v>2155</c:v>
                </c:pt>
                <c:pt idx="112" formatCode="0">
                  <c:v>2160</c:v>
                </c:pt>
                <c:pt idx="113" formatCode="0">
                  <c:v>2165</c:v>
                </c:pt>
                <c:pt idx="114" formatCode="0">
                  <c:v>2170</c:v>
                </c:pt>
                <c:pt idx="115" formatCode="0">
                  <c:v>2175</c:v>
                </c:pt>
                <c:pt idx="116" formatCode="0">
                  <c:v>2180</c:v>
                </c:pt>
                <c:pt idx="117" formatCode="0">
                  <c:v>2185</c:v>
                </c:pt>
                <c:pt idx="118" formatCode="0">
                  <c:v>2190</c:v>
                </c:pt>
                <c:pt idx="119" formatCode="0">
                  <c:v>2195</c:v>
                </c:pt>
                <c:pt idx="120" formatCode="0">
                  <c:v>2200</c:v>
                </c:pt>
                <c:pt idx="121" formatCode="0">
                  <c:v>2205</c:v>
                </c:pt>
                <c:pt idx="122" formatCode="0">
                  <c:v>2210</c:v>
                </c:pt>
                <c:pt idx="123" formatCode="0">
                  <c:v>2215</c:v>
                </c:pt>
                <c:pt idx="124" formatCode="0">
                  <c:v>2220</c:v>
                </c:pt>
                <c:pt idx="125" formatCode="0">
                  <c:v>2225</c:v>
                </c:pt>
                <c:pt idx="126" formatCode="0">
                  <c:v>2230</c:v>
                </c:pt>
                <c:pt idx="127" formatCode="0">
                  <c:v>2235</c:v>
                </c:pt>
                <c:pt idx="128" formatCode="0">
                  <c:v>2240</c:v>
                </c:pt>
                <c:pt idx="129" formatCode="0">
                  <c:v>2245</c:v>
                </c:pt>
                <c:pt idx="130" formatCode="0">
                  <c:v>2250</c:v>
                </c:pt>
                <c:pt idx="131" formatCode="0">
                  <c:v>2255</c:v>
                </c:pt>
                <c:pt idx="132" formatCode="0">
                  <c:v>2260</c:v>
                </c:pt>
                <c:pt idx="133" formatCode="0">
                  <c:v>2265</c:v>
                </c:pt>
                <c:pt idx="134" formatCode="0">
                  <c:v>2270</c:v>
                </c:pt>
                <c:pt idx="135" formatCode="0">
                  <c:v>2275</c:v>
                </c:pt>
                <c:pt idx="136" formatCode="0">
                  <c:v>2280</c:v>
                </c:pt>
                <c:pt idx="137" formatCode="0">
                  <c:v>2285</c:v>
                </c:pt>
                <c:pt idx="138" formatCode="0">
                  <c:v>2290</c:v>
                </c:pt>
                <c:pt idx="139" formatCode="0">
                  <c:v>2295</c:v>
                </c:pt>
                <c:pt idx="140" formatCode="0">
                  <c:v>2300</c:v>
                </c:pt>
                <c:pt idx="141" formatCode="0">
                  <c:v>2305</c:v>
                </c:pt>
                <c:pt idx="142" formatCode="0">
                  <c:v>2310</c:v>
                </c:pt>
                <c:pt idx="143" formatCode="0">
                  <c:v>2315</c:v>
                </c:pt>
                <c:pt idx="144" formatCode="0">
                  <c:v>2320</c:v>
                </c:pt>
                <c:pt idx="145" formatCode="0">
                  <c:v>2325</c:v>
                </c:pt>
                <c:pt idx="146" formatCode="0">
                  <c:v>2330</c:v>
                </c:pt>
                <c:pt idx="147" formatCode="0">
                  <c:v>2335</c:v>
                </c:pt>
                <c:pt idx="148" formatCode="0">
                  <c:v>2340</c:v>
                </c:pt>
                <c:pt idx="149" formatCode="0">
                  <c:v>2345</c:v>
                </c:pt>
                <c:pt idx="150" formatCode="0">
                  <c:v>2350</c:v>
                </c:pt>
                <c:pt idx="151" formatCode="0">
                  <c:v>2355</c:v>
                </c:pt>
                <c:pt idx="152" formatCode="0">
                  <c:v>2360</c:v>
                </c:pt>
                <c:pt idx="153" formatCode="0">
                  <c:v>2365</c:v>
                </c:pt>
                <c:pt idx="154" formatCode="0">
                  <c:v>2370</c:v>
                </c:pt>
                <c:pt idx="155" formatCode="0">
                  <c:v>2375</c:v>
                </c:pt>
                <c:pt idx="156" formatCode="0">
                  <c:v>2380</c:v>
                </c:pt>
                <c:pt idx="157" formatCode="0">
                  <c:v>2385</c:v>
                </c:pt>
                <c:pt idx="158" formatCode="0">
                  <c:v>2390</c:v>
                </c:pt>
                <c:pt idx="159" formatCode="0">
                  <c:v>2395</c:v>
                </c:pt>
                <c:pt idx="160" formatCode="0">
                  <c:v>2400</c:v>
                </c:pt>
                <c:pt idx="161" formatCode="0">
                  <c:v>2405</c:v>
                </c:pt>
                <c:pt idx="162" formatCode="0">
                  <c:v>2410</c:v>
                </c:pt>
                <c:pt idx="163" formatCode="0">
                  <c:v>2415</c:v>
                </c:pt>
                <c:pt idx="164" formatCode="0">
                  <c:v>2420</c:v>
                </c:pt>
                <c:pt idx="165" formatCode="0">
                  <c:v>2425</c:v>
                </c:pt>
                <c:pt idx="166" formatCode="0">
                  <c:v>2430</c:v>
                </c:pt>
                <c:pt idx="167" formatCode="0">
                  <c:v>2435</c:v>
                </c:pt>
                <c:pt idx="168" formatCode="0">
                  <c:v>2440</c:v>
                </c:pt>
                <c:pt idx="169" formatCode="0">
                  <c:v>2445</c:v>
                </c:pt>
                <c:pt idx="170" formatCode="0">
                  <c:v>2450</c:v>
                </c:pt>
                <c:pt idx="171" formatCode="0">
                  <c:v>2455</c:v>
                </c:pt>
                <c:pt idx="172" formatCode="0">
                  <c:v>2460</c:v>
                </c:pt>
                <c:pt idx="173" formatCode="0">
                  <c:v>2465</c:v>
                </c:pt>
                <c:pt idx="174" formatCode="0">
                  <c:v>2470</c:v>
                </c:pt>
                <c:pt idx="175" formatCode="0">
                  <c:v>2475</c:v>
                </c:pt>
                <c:pt idx="176" formatCode="0">
                  <c:v>2480</c:v>
                </c:pt>
                <c:pt idx="177" formatCode="0">
                  <c:v>2485</c:v>
                </c:pt>
                <c:pt idx="178" formatCode="0">
                  <c:v>2490</c:v>
                </c:pt>
                <c:pt idx="179" formatCode="0">
                  <c:v>2495</c:v>
                </c:pt>
                <c:pt idx="180" formatCode="0">
                  <c:v>2500</c:v>
                </c:pt>
                <c:pt idx="181" formatCode="0">
                  <c:v>2505</c:v>
                </c:pt>
                <c:pt idx="182" formatCode="0">
                  <c:v>2510</c:v>
                </c:pt>
                <c:pt idx="183" formatCode="0">
                  <c:v>2515</c:v>
                </c:pt>
                <c:pt idx="184" formatCode="0">
                  <c:v>2520</c:v>
                </c:pt>
                <c:pt idx="185" formatCode="0">
                  <c:v>2525</c:v>
                </c:pt>
                <c:pt idx="186" formatCode="0">
                  <c:v>2530</c:v>
                </c:pt>
                <c:pt idx="187" formatCode="0">
                  <c:v>2535</c:v>
                </c:pt>
                <c:pt idx="188" formatCode="0">
                  <c:v>2540</c:v>
                </c:pt>
                <c:pt idx="189" formatCode="0">
                  <c:v>2545</c:v>
                </c:pt>
                <c:pt idx="190" formatCode="0">
                  <c:v>2550</c:v>
                </c:pt>
                <c:pt idx="191" formatCode="0">
                  <c:v>2555</c:v>
                </c:pt>
                <c:pt idx="192" formatCode="0">
                  <c:v>2560</c:v>
                </c:pt>
                <c:pt idx="193" formatCode="0">
                  <c:v>2565</c:v>
                </c:pt>
                <c:pt idx="194" formatCode="0">
                  <c:v>2570</c:v>
                </c:pt>
                <c:pt idx="195" formatCode="0">
                  <c:v>2575</c:v>
                </c:pt>
                <c:pt idx="196" formatCode="0">
                  <c:v>2580</c:v>
                </c:pt>
                <c:pt idx="197" formatCode="0">
                  <c:v>2585</c:v>
                </c:pt>
                <c:pt idx="198" formatCode="0">
                  <c:v>2590</c:v>
                </c:pt>
                <c:pt idx="199" formatCode="0">
                  <c:v>2595</c:v>
                </c:pt>
                <c:pt idx="200" formatCode="0">
                  <c:v>2600</c:v>
                </c:pt>
                <c:pt idx="201" formatCode="0">
                  <c:v>2605</c:v>
                </c:pt>
                <c:pt idx="202" formatCode="0">
                  <c:v>2610</c:v>
                </c:pt>
                <c:pt idx="203" formatCode="0">
                  <c:v>2615</c:v>
                </c:pt>
                <c:pt idx="204" formatCode="0">
                  <c:v>2620</c:v>
                </c:pt>
                <c:pt idx="205" formatCode="0">
                  <c:v>2625</c:v>
                </c:pt>
                <c:pt idx="206" formatCode="0">
                  <c:v>2630</c:v>
                </c:pt>
                <c:pt idx="207" formatCode="0">
                  <c:v>2635</c:v>
                </c:pt>
                <c:pt idx="208" formatCode="0">
                  <c:v>2640</c:v>
                </c:pt>
                <c:pt idx="209" formatCode="0">
                  <c:v>2645</c:v>
                </c:pt>
                <c:pt idx="210" formatCode="0">
                  <c:v>2650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AA-4900-82A7-28D0F5512AB5}"/>
            </c:ext>
          </c:extLst>
        </c:ser>
        <c:ser>
          <c:idx val="2"/>
          <c:order val="1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ENVELOPE!$C$3:$C$213</c:f>
              <c:numCache>
                <c:formatCode>0.00</c:formatCode>
                <c:ptCount val="211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93</c:v>
                </c:pt>
                <c:pt idx="19">
                  <c:v>93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93</c:v>
                </c:pt>
                <c:pt idx="30">
                  <c:v>93</c:v>
                </c:pt>
                <c:pt idx="31">
                  <c:v>93</c:v>
                </c:pt>
                <c:pt idx="32">
                  <c:v>93</c:v>
                </c:pt>
                <c:pt idx="33">
                  <c:v>93</c:v>
                </c:pt>
                <c:pt idx="34">
                  <c:v>93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93</c:v>
                </c:pt>
                <c:pt idx="39">
                  <c:v>93</c:v>
                </c:pt>
                <c:pt idx="40">
                  <c:v>93</c:v>
                </c:pt>
                <c:pt idx="41">
                  <c:v>93</c:v>
                </c:pt>
                <c:pt idx="42">
                  <c:v>93</c:v>
                </c:pt>
                <c:pt idx="43">
                  <c:v>93</c:v>
                </c:pt>
                <c:pt idx="44">
                  <c:v>93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93</c:v>
                </c:pt>
                <c:pt idx="49">
                  <c:v>93</c:v>
                </c:pt>
                <c:pt idx="50">
                  <c:v>93</c:v>
                </c:pt>
                <c:pt idx="51">
                  <c:v>93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93</c:v>
                </c:pt>
                <c:pt idx="57">
                  <c:v>93</c:v>
                </c:pt>
                <c:pt idx="58">
                  <c:v>93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93</c:v>
                </c:pt>
                <c:pt idx="65">
                  <c:v>93</c:v>
                </c:pt>
                <c:pt idx="66">
                  <c:v>93</c:v>
                </c:pt>
                <c:pt idx="67">
                  <c:v>93</c:v>
                </c:pt>
                <c:pt idx="68">
                  <c:v>93</c:v>
                </c:pt>
                <c:pt idx="69">
                  <c:v>93</c:v>
                </c:pt>
                <c:pt idx="70">
                  <c:v>93</c:v>
                </c:pt>
                <c:pt idx="71">
                  <c:v>93</c:v>
                </c:pt>
                <c:pt idx="72">
                  <c:v>93</c:v>
                </c:pt>
                <c:pt idx="73">
                  <c:v>93</c:v>
                </c:pt>
                <c:pt idx="74">
                  <c:v>93</c:v>
                </c:pt>
                <c:pt idx="75">
                  <c:v>93</c:v>
                </c:pt>
                <c:pt idx="76">
                  <c:v>93</c:v>
                </c:pt>
                <c:pt idx="77">
                  <c:v>93</c:v>
                </c:pt>
                <c:pt idx="78">
                  <c:v>93</c:v>
                </c:pt>
                <c:pt idx="79">
                  <c:v>93</c:v>
                </c:pt>
                <c:pt idx="80">
                  <c:v>93</c:v>
                </c:pt>
                <c:pt idx="81">
                  <c:v>93</c:v>
                </c:pt>
                <c:pt idx="82">
                  <c:v>93</c:v>
                </c:pt>
                <c:pt idx="83">
                  <c:v>93</c:v>
                </c:pt>
                <c:pt idx="84">
                  <c:v>93</c:v>
                </c:pt>
                <c:pt idx="85">
                  <c:v>93</c:v>
                </c:pt>
                <c:pt idx="86">
                  <c:v>93</c:v>
                </c:pt>
                <c:pt idx="87">
                  <c:v>93</c:v>
                </c:pt>
                <c:pt idx="88">
                  <c:v>93</c:v>
                </c:pt>
                <c:pt idx="89">
                  <c:v>93</c:v>
                </c:pt>
                <c:pt idx="90">
                  <c:v>93</c:v>
                </c:pt>
                <c:pt idx="91">
                  <c:v>93</c:v>
                </c:pt>
                <c:pt idx="92">
                  <c:v>93</c:v>
                </c:pt>
                <c:pt idx="93">
                  <c:v>93</c:v>
                </c:pt>
                <c:pt idx="94">
                  <c:v>93</c:v>
                </c:pt>
                <c:pt idx="95">
                  <c:v>93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93</c:v>
                </c:pt>
                <c:pt idx="109">
                  <c:v>93</c:v>
                </c:pt>
                <c:pt idx="110">
                  <c:v>93</c:v>
                </c:pt>
                <c:pt idx="111">
                  <c:v>93</c:v>
                </c:pt>
                <c:pt idx="112">
                  <c:v>93</c:v>
                </c:pt>
                <c:pt idx="113">
                  <c:v>93</c:v>
                </c:pt>
                <c:pt idx="114">
                  <c:v>93</c:v>
                </c:pt>
                <c:pt idx="115">
                  <c:v>93</c:v>
                </c:pt>
                <c:pt idx="116">
                  <c:v>93</c:v>
                </c:pt>
                <c:pt idx="117">
                  <c:v>93</c:v>
                </c:pt>
                <c:pt idx="118">
                  <c:v>93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93</c:v>
                </c:pt>
                <c:pt idx="123">
                  <c:v>93</c:v>
                </c:pt>
                <c:pt idx="124">
                  <c:v>93</c:v>
                </c:pt>
                <c:pt idx="125">
                  <c:v>93</c:v>
                </c:pt>
                <c:pt idx="126">
                  <c:v>93</c:v>
                </c:pt>
                <c:pt idx="127">
                  <c:v>93</c:v>
                </c:pt>
                <c:pt idx="128">
                  <c:v>93</c:v>
                </c:pt>
                <c:pt idx="129">
                  <c:v>93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93</c:v>
                </c:pt>
                <c:pt idx="135">
                  <c:v>93</c:v>
                </c:pt>
                <c:pt idx="136">
                  <c:v>93</c:v>
                </c:pt>
                <c:pt idx="137">
                  <c:v>93</c:v>
                </c:pt>
                <c:pt idx="138">
                  <c:v>93</c:v>
                </c:pt>
                <c:pt idx="139">
                  <c:v>93</c:v>
                </c:pt>
                <c:pt idx="140">
                  <c:v>93</c:v>
                </c:pt>
                <c:pt idx="141">
                  <c:v>93</c:v>
                </c:pt>
                <c:pt idx="142">
                  <c:v>93</c:v>
                </c:pt>
                <c:pt idx="143">
                  <c:v>93</c:v>
                </c:pt>
                <c:pt idx="144">
                  <c:v>93</c:v>
                </c:pt>
                <c:pt idx="145">
                  <c:v>93</c:v>
                </c:pt>
                <c:pt idx="146">
                  <c:v>93</c:v>
                </c:pt>
                <c:pt idx="147">
                  <c:v>93</c:v>
                </c:pt>
                <c:pt idx="148">
                  <c:v>93</c:v>
                </c:pt>
                <c:pt idx="149">
                  <c:v>93</c:v>
                </c:pt>
                <c:pt idx="150">
                  <c:v>93</c:v>
                </c:pt>
                <c:pt idx="151">
                  <c:v>93</c:v>
                </c:pt>
                <c:pt idx="152">
                  <c:v>93</c:v>
                </c:pt>
                <c:pt idx="153">
                  <c:v>93</c:v>
                </c:pt>
                <c:pt idx="154">
                  <c:v>93</c:v>
                </c:pt>
                <c:pt idx="155">
                  <c:v>93</c:v>
                </c:pt>
                <c:pt idx="156">
                  <c:v>93</c:v>
                </c:pt>
                <c:pt idx="157">
                  <c:v>93</c:v>
                </c:pt>
                <c:pt idx="158">
                  <c:v>93</c:v>
                </c:pt>
                <c:pt idx="159">
                  <c:v>93</c:v>
                </c:pt>
                <c:pt idx="160">
                  <c:v>93</c:v>
                </c:pt>
                <c:pt idx="161">
                  <c:v>93</c:v>
                </c:pt>
                <c:pt idx="162">
                  <c:v>93</c:v>
                </c:pt>
                <c:pt idx="163">
                  <c:v>93</c:v>
                </c:pt>
                <c:pt idx="164">
                  <c:v>93</c:v>
                </c:pt>
                <c:pt idx="165">
                  <c:v>93</c:v>
                </c:pt>
                <c:pt idx="166">
                  <c:v>93</c:v>
                </c:pt>
                <c:pt idx="167">
                  <c:v>93</c:v>
                </c:pt>
                <c:pt idx="168">
                  <c:v>93</c:v>
                </c:pt>
                <c:pt idx="169">
                  <c:v>93</c:v>
                </c:pt>
                <c:pt idx="170">
                  <c:v>93</c:v>
                </c:pt>
                <c:pt idx="171">
                  <c:v>93</c:v>
                </c:pt>
                <c:pt idx="172">
                  <c:v>93</c:v>
                </c:pt>
                <c:pt idx="173">
                  <c:v>93</c:v>
                </c:pt>
                <c:pt idx="174">
                  <c:v>93</c:v>
                </c:pt>
                <c:pt idx="175">
                  <c:v>93</c:v>
                </c:pt>
                <c:pt idx="176">
                  <c:v>93</c:v>
                </c:pt>
                <c:pt idx="177">
                  <c:v>93</c:v>
                </c:pt>
                <c:pt idx="178">
                  <c:v>93</c:v>
                </c:pt>
                <c:pt idx="179">
                  <c:v>93</c:v>
                </c:pt>
                <c:pt idx="180">
                  <c:v>93</c:v>
                </c:pt>
                <c:pt idx="181">
                  <c:v>93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93</c:v>
                </c:pt>
                <c:pt idx="186">
                  <c:v>93</c:v>
                </c:pt>
                <c:pt idx="187">
                  <c:v>93</c:v>
                </c:pt>
                <c:pt idx="188">
                  <c:v>93</c:v>
                </c:pt>
                <c:pt idx="189">
                  <c:v>93</c:v>
                </c:pt>
                <c:pt idx="190">
                  <c:v>93</c:v>
                </c:pt>
                <c:pt idx="191">
                  <c:v>93</c:v>
                </c:pt>
                <c:pt idx="192">
                  <c:v>93</c:v>
                </c:pt>
                <c:pt idx="193">
                  <c:v>93</c:v>
                </c:pt>
                <c:pt idx="194">
                  <c:v>93</c:v>
                </c:pt>
                <c:pt idx="195">
                  <c:v>93</c:v>
                </c:pt>
                <c:pt idx="196">
                  <c:v>93</c:v>
                </c:pt>
                <c:pt idx="197">
                  <c:v>93</c:v>
                </c:pt>
                <c:pt idx="198">
                  <c:v>93</c:v>
                </c:pt>
                <c:pt idx="199">
                  <c:v>93</c:v>
                </c:pt>
                <c:pt idx="200">
                  <c:v>93</c:v>
                </c:pt>
                <c:pt idx="201">
                  <c:v>93</c:v>
                </c:pt>
                <c:pt idx="202">
                  <c:v>93</c:v>
                </c:pt>
                <c:pt idx="203">
                  <c:v>93</c:v>
                </c:pt>
                <c:pt idx="204">
                  <c:v>93</c:v>
                </c:pt>
                <c:pt idx="205">
                  <c:v>93</c:v>
                </c:pt>
                <c:pt idx="206">
                  <c:v>93</c:v>
                </c:pt>
                <c:pt idx="207">
                  <c:v>93</c:v>
                </c:pt>
                <c:pt idx="208">
                  <c:v>93</c:v>
                </c:pt>
                <c:pt idx="209">
                  <c:v>93</c:v>
                </c:pt>
                <c:pt idx="210">
                  <c:v>93</c:v>
                </c:pt>
              </c:numCache>
            </c:numRef>
          </c:xVal>
          <c:yVal>
            <c:numRef>
              <c:f>ENVELOPE!$A$3:$A$213</c:f>
              <c:numCache>
                <c:formatCode>General</c:formatCode>
                <c:ptCount val="211"/>
                <c:pt idx="0">
                  <c:v>1500</c:v>
                </c:pt>
                <c:pt idx="1">
                  <c:v>1510</c:v>
                </c:pt>
                <c:pt idx="2">
                  <c:v>1520</c:v>
                </c:pt>
                <c:pt idx="3">
                  <c:v>1530</c:v>
                </c:pt>
                <c:pt idx="4">
                  <c:v>1540</c:v>
                </c:pt>
                <c:pt idx="5">
                  <c:v>1550</c:v>
                </c:pt>
                <c:pt idx="6">
                  <c:v>1560</c:v>
                </c:pt>
                <c:pt idx="7">
                  <c:v>1570</c:v>
                </c:pt>
                <c:pt idx="8">
                  <c:v>1580</c:v>
                </c:pt>
                <c:pt idx="9">
                  <c:v>1590</c:v>
                </c:pt>
                <c:pt idx="10" formatCode="0">
                  <c:v>1600</c:v>
                </c:pt>
                <c:pt idx="11" formatCode="0">
                  <c:v>1610</c:v>
                </c:pt>
                <c:pt idx="12" formatCode="0">
                  <c:v>1620</c:v>
                </c:pt>
                <c:pt idx="13" formatCode="0">
                  <c:v>1630</c:v>
                </c:pt>
                <c:pt idx="14" formatCode="0">
                  <c:v>1640</c:v>
                </c:pt>
                <c:pt idx="15" formatCode="0">
                  <c:v>1650</c:v>
                </c:pt>
                <c:pt idx="16" formatCode="0">
                  <c:v>1660</c:v>
                </c:pt>
                <c:pt idx="17" formatCode="0">
                  <c:v>1670</c:v>
                </c:pt>
                <c:pt idx="18" formatCode="0">
                  <c:v>1680</c:v>
                </c:pt>
                <c:pt idx="19" formatCode="0">
                  <c:v>1690</c:v>
                </c:pt>
                <c:pt idx="20" formatCode="0">
                  <c:v>1700</c:v>
                </c:pt>
                <c:pt idx="21" formatCode="0">
                  <c:v>1705</c:v>
                </c:pt>
                <c:pt idx="22" formatCode="0">
                  <c:v>1710</c:v>
                </c:pt>
                <c:pt idx="23" formatCode="0">
                  <c:v>1715</c:v>
                </c:pt>
                <c:pt idx="24" formatCode="0">
                  <c:v>1720</c:v>
                </c:pt>
                <c:pt idx="25" formatCode="0">
                  <c:v>1725</c:v>
                </c:pt>
                <c:pt idx="26" formatCode="0">
                  <c:v>1730</c:v>
                </c:pt>
                <c:pt idx="27" formatCode="0">
                  <c:v>1735</c:v>
                </c:pt>
                <c:pt idx="28" formatCode="0">
                  <c:v>1740</c:v>
                </c:pt>
                <c:pt idx="29" formatCode="0">
                  <c:v>1745</c:v>
                </c:pt>
                <c:pt idx="30" formatCode="0">
                  <c:v>1750</c:v>
                </c:pt>
                <c:pt idx="31" formatCode="0">
                  <c:v>1755</c:v>
                </c:pt>
                <c:pt idx="32" formatCode="0">
                  <c:v>1760</c:v>
                </c:pt>
                <c:pt idx="33" formatCode="0">
                  <c:v>1765</c:v>
                </c:pt>
                <c:pt idx="34" formatCode="0">
                  <c:v>1770</c:v>
                </c:pt>
                <c:pt idx="35" formatCode="0">
                  <c:v>1775</c:v>
                </c:pt>
                <c:pt idx="36" formatCode="0">
                  <c:v>1780</c:v>
                </c:pt>
                <c:pt idx="37" formatCode="0">
                  <c:v>1785</c:v>
                </c:pt>
                <c:pt idx="38" formatCode="0">
                  <c:v>1790</c:v>
                </c:pt>
                <c:pt idx="39" formatCode="0">
                  <c:v>1795</c:v>
                </c:pt>
                <c:pt idx="40" formatCode="0">
                  <c:v>1800</c:v>
                </c:pt>
                <c:pt idx="41" formatCode="0">
                  <c:v>1805</c:v>
                </c:pt>
                <c:pt idx="42" formatCode="0">
                  <c:v>1810</c:v>
                </c:pt>
                <c:pt idx="43" formatCode="0">
                  <c:v>1815</c:v>
                </c:pt>
                <c:pt idx="44" formatCode="0">
                  <c:v>1820</c:v>
                </c:pt>
                <c:pt idx="45" formatCode="0">
                  <c:v>1825</c:v>
                </c:pt>
                <c:pt idx="46" formatCode="0">
                  <c:v>1830</c:v>
                </c:pt>
                <c:pt idx="47" formatCode="0">
                  <c:v>1835</c:v>
                </c:pt>
                <c:pt idx="48" formatCode="0">
                  <c:v>1840</c:v>
                </c:pt>
                <c:pt idx="49" formatCode="0">
                  <c:v>1845</c:v>
                </c:pt>
                <c:pt idx="50" formatCode="0">
                  <c:v>1850</c:v>
                </c:pt>
                <c:pt idx="51" formatCode="0">
                  <c:v>1855</c:v>
                </c:pt>
                <c:pt idx="52" formatCode="0">
                  <c:v>1860</c:v>
                </c:pt>
                <c:pt idx="53" formatCode="0">
                  <c:v>1865</c:v>
                </c:pt>
                <c:pt idx="54" formatCode="0">
                  <c:v>1870</c:v>
                </c:pt>
                <c:pt idx="55" formatCode="0">
                  <c:v>1875</c:v>
                </c:pt>
                <c:pt idx="56" formatCode="0">
                  <c:v>1880</c:v>
                </c:pt>
                <c:pt idx="57" formatCode="0">
                  <c:v>1885</c:v>
                </c:pt>
                <c:pt idx="58" formatCode="0">
                  <c:v>1890</c:v>
                </c:pt>
                <c:pt idx="59" formatCode="0">
                  <c:v>1895</c:v>
                </c:pt>
                <c:pt idx="60" formatCode="0">
                  <c:v>1900</c:v>
                </c:pt>
                <c:pt idx="61" formatCode="0">
                  <c:v>1905</c:v>
                </c:pt>
                <c:pt idx="62" formatCode="0">
                  <c:v>1910</c:v>
                </c:pt>
                <c:pt idx="63" formatCode="0">
                  <c:v>1915</c:v>
                </c:pt>
                <c:pt idx="64" formatCode="0">
                  <c:v>1920</c:v>
                </c:pt>
                <c:pt idx="65" formatCode="0">
                  <c:v>1925</c:v>
                </c:pt>
                <c:pt idx="66" formatCode="0">
                  <c:v>1930</c:v>
                </c:pt>
                <c:pt idx="67" formatCode="0">
                  <c:v>1935</c:v>
                </c:pt>
                <c:pt idx="68" formatCode="0">
                  <c:v>1940</c:v>
                </c:pt>
                <c:pt idx="69" formatCode="0">
                  <c:v>1945</c:v>
                </c:pt>
                <c:pt idx="70" formatCode="0">
                  <c:v>1950</c:v>
                </c:pt>
                <c:pt idx="71" formatCode="0">
                  <c:v>1955</c:v>
                </c:pt>
                <c:pt idx="72" formatCode="0">
                  <c:v>1960</c:v>
                </c:pt>
                <c:pt idx="73" formatCode="0">
                  <c:v>1965</c:v>
                </c:pt>
                <c:pt idx="74" formatCode="0">
                  <c:v>1970</c:v>
                </c:pt>
                <c:pt idx="75" formatCode="0">
                  <c:v>1975</c:v>
                </c:pt>
                <c:pt idx="76" formatCode="0">
                  <c:v>1980</c:v>
                </c:pt>
                <c:pt idx="77" formatCode="0">
                  <c:v>1985</c:v>
                </c:pt>
                <c:pt idx="78" formatCode="0">
                  <c:v>1990</c:v>
                </c:pt>
                <c:pt idx="79" formatCode="0">
                  <c:v>1995</c:v>
                </c:pt>
                <c:pt idx="80" formatCode="0">
                  <c:v>2000</c:v>
                </c:pt>
                <c:pt idx="81" formatCode="0">
                  <c:v>2005</c:v>
                </c:pt>
                <c:pt idx="82" formatCode="0">
                  <c:v>2010</c:v>
                </c:pt>
                <c:pt idx="83" formatCode="0">
                  <c:v>2015</c:v>
                </c:pt>
                <c:pt idx="84" formatCode="0">
                  <c:v>2020</c:v>
                </c:pt>
                <c:pt idx="85" formatCode="0">
                  <c:v>2025</c:v>
                </c:pt>
                <c:pt idx="86" formatCode="0">
                  <c:v>2030</c:v>
                </c:pt>
                <c:pt idx="87" formatCode="0">
                  <c:v>2035</c:v>
                </c:pt>
                <c:pt idx="88" formatCode="0">
                  <c:v>2040</c:v>
                </c:pt>
                <c:pt idx="89" formatCode="0">
                  <c:v>2045</c:v>
                </c:pt>
                <c:pt idx="90" formatCode="0">
                  <c:v>2050</c:v>
                </c:pt>
                <c:pt idx="91" formatCode="0">
                  <c:v>2055</c:v>
                </c:pt>
                <c:pt idx="92" formatCode="0">
                  <c:v>2060</c:v>
                </c:pt>
                <c:pt idx="93" formatCode="0">
                  <c:v>2065</c:v>
                </c:pt>
                <c:pt idx="94" formatCode="0">
                  <c:v>2070</c:v>
                </c:pt>
                <c:pt idx="95" formatCode="0">
                  <c:v>2075</c:v>
                </c:pt>
                <c:pt idx="96" formatCode="0">
                  <c:v>2080</c:v>
                </c:pt>
                <c:pt idx="97" formatCode="0">
                  <c:v>2085</c:v>
                </c:pt>
                <c:pt idx="98" formatCode="0">
                  <c:v>2090</c:v>
                </c:pt>
                <c:pt idx="99" formatCode="0">
                  <c:v>2095</c:v>
                </c:pt>
                <c:pt idx="100" formatCode="0">
                  <c:v>2100</c:v>
                </c:pt>
                <c:pt idx="101" formatCode="0">
                  <c:v>2105</c:v>
                </c:pt>
                <c:pt idx="102" formatCode="0">
                  <c:v>2110</c:v>
                </c:pt>
                <c:pt idx="103" formatCode="0">
                  <c:v>2115</c:v>
                </c:pt>
                <c:pt idx="104" formatCode="0">
                  <c:v>2120</c:v>
                </c:pt>
                <c:pt idx="105" formatCode="0">
                  <c:v>2125</c:v>
                </c:pt>
                <c:pt idx="106" formatCode="0">
                  <c:v>2130</c:v>
                </c:pt>
                <c:pt idx="107" formatCode="0">
                  <c:v>2135</c:v>
                </c:pt>
                <c:pt idx="108" formatCode="0">
                  <c:v>2140</c:v>
                </c:pt>
                <c:pt idx="109" formatCode="0">
                  <c:v>2145</c:v>
                </c:pt>
                <c:pt idx="110" formatCode="0">
                  <c:v>2150</c:v>
                </c:pt>
                <c:pt idx="111" formatCode="0">
                  <c:v>2155</c:v>
                </c:pt>
                <c:pt idx="112" formatCode="0">
                  <c:v>2160</c:v>
                </c:pt>
                <c:pt idx="113" formatCode="0">
                  <c:v>2165</c:v>
                </c:pt>
                <c:pt idx="114" formatCode="0">
                  <c:v>2170</c:v>
                </c:pt>
                <c:pt idx="115" formatCode="0">
                  <c:v>2175</c:v>
                </c:pt>
                <c:pt idx="116" formatCode="0">
                  <c:v>2180</c:v>
                </c:pt>
                <c:pt idx="117" formatCode="0">
                  <c:v>2185</c:v>
                </c:pt>
                <c:pt idx="118" formatCode="0">
                  <c:v>2190</c:v>
                </c:pt>
                <c:pt idx="119" formatCode="0">
                  <c:v>2195</c:v>
                </c:pt>
                <c:pt idx="120" formatCode="0">
                  <c:v>2200</c:v>
                </c:pt>
                <c:pt idx="121" formatCode="0">
                  <c:v>2205</c:v>
                </c:pt>
                <c:pt idx="122" formatCode="0">
                  <c:v>2210</c:v>
                </c:pt>
                <c:pt idx="123" formatCode="0">
                  <c:v>2215</c:v>
                </c:pt>
                <c:pt idx="124" formatCode="0">
                  <c:v>2220</c:v>
                </c:pt>
                <c:pt idx="125" formatCode="0">
                  <c:v>2225</c:v>
                </c:pt>
                <c:pt idx="126" formatCode="0">
                  <c:v>2230</c:v>
                </c:pt>
                <c:pt idx="127" formatCode="0">
                  <c:v>2235</c:v>
                </c:pt>
                <c:pt idx="128" formatCode="0">
                  <c:v>2240</c:v>
                </c:pt>
                <c:pt idx="129" formatCode="0">
                  <c:v>2245</c:v>
                </c:pt>
                <c:pt idx="130" formatCode="0">
                  <c:v>2250</c:v>
                </c:pt>
                <c:pt idx="131" formatCode="0">
                  <c:v>2255</c:v>
                </c:pt>
                <c:pt idx="132" formatCode="0">
                  <c:v>2260</c:v>
                </c:pt>
                <c:pt idx="133" formatCode="0">
                  <c:v>2265</c:v>
                </c:pt>
                <c:pt idx="134" formatCode="0">
                  <c:v>2270</c:v>
                </c:pt>
                <c:pt idx="135" formatCode="0">
                  <c:v>2275</c:v>
                </c:pt>
                <c:pt idx="136" formatCode="0">
                  <c:v>2280</c:v>
                </c:pt>
                <c:pt idx="137" formatCode="0">
                  <c:v>2285</c:v>
                </c:pt>
                <c:pt idx="138" formatCode="0">
                  <c:v>2290</c:v>
                </c:pt>
                <c:pt idx="139" formatCode="0">
                  <c:v>2295</c:v>
                </c:pt>
                <c:pt idx="140" formatCode="0">
                  <c:v>2300</c:v>
                </c:pt>
                <c:pt idx="141" formatCode="0">
                  <c:v>2305</c:v>
                </c:pt>
                <c:pt idx="142" formatCode="0">
                  <c:v>2310</c:v>
                </c:pt>
                <c:pt idx="143" formatCode="0">
                  <c:v>2315</c:v>
                </c:pt>
                <c:pt idx="144" formatCode="0">
                  <c:v>2320</c:v>
                </c:pt>
                <c:pt idx="145" formatCode="0">
                  <c:v>2325</c:v>
                </c:pt>
                <c:pt idx="146" formatCode="0">
                  <c:v>2330</c:v>
                </c:pt>
                <c:pt idx="147" formatCode="0">
                  <c:v>2335</c:v>
                </c:pt>
                <c:pt idx="148" formatCode="0">
                  <c:v>2340</c:v>
                </c:pt>
                <c:pt idx="149" formatCode="0">
                  <c:v>2345</c:v>
                </c:pt>
                <c:pt idx="150" formatCode="0">
                  <c:v>2350</c:v>
                </c:pt>
                <c:pt idx="151" formatCode="0">
                  <c:v>2355</c:v>
                </c:pt>
                <c:pt idx="152" formatCode="0">
                  <c:v>2360</c:v>
                </c:pt>
                <c:pt idx="153" formatCode="0">
                  <c:v>2365</c:v>
                </c:pt>
                <c:pt idx="154" formatCode="0">
                  <c:v>2370</c:v>
                </c:pt>
                <c:pt idx="155" formatCode="0">
                  <c:v>2375</c:v>
                </c:pt>
                <c:pt idx="156" formatCode="0">
                  <c:v>2380</c:v>
                </c:pt>
                <c:pt idx="157" formatCode="0">
                  <c:v>2385</c:v>
                </c:pt>
                <c:pt idx="158" formatCode="0">
                  <c:v>2390</c:v>
                </c:pt>
                <c:pt idx="159" formatCode="0">
                  <c:v>2395</c:v>
                </c:pt>
                <c:pt idx="160" formatCode="0">
                  <c:v>2400</c:v>
                </c:pt>
                <c:pt idx="161" formatCode="0">
                  <c:v>2405</c:v>
                </c:pt>
                <c:pt idx="162" formatCode="0">
                  <c:v>2410</c:v>
                </c:pt>
                <c:pt idx="163" formatCode="0">
                  <c:v>2415</c:v>
                </c:pt>
                <c:pt idx="164" formatCode="0">
                  <c:v>2420</c:v>
                </c:pt>
                <c:pt idx="165" formatCode="0">
                  <c:v>2425</c:v>
                </c:pt>
                <c:pt idx="166" formatCode="0">
                  <c:v>2430</c:v>
                </c:pt>
                <c:pt idx="167" formatCode="0">
                  <c:v>2435</c:v>
                </c:pt>
                <c:pt idx="168" formatCode="0">
                  <c:v>2440</c:v>
                </c:pt>
                <c:pt idx="169" formatCode="0">
                  <c:v>2445</c:v>
                </c:pt>
                <c:pt idx="170" formatCode="0">
                  <c:v>2450</c:v>
                </c:pt>
                <c:pt idx="171" formatCode="0">
                  <c:v>2455</c:v>
                </c:pt>
                <c:pt idx="172" formatCode="0">
                  <c:v>2460</c:v>
                </c:pt>
                <c:pt idx="173" formatCode="0">
                  <c:v>2465</c:v>
                </c:pt>
                <c:pt idx="174" formatCode="0">
                  <c:v>2470</c:v>
                </c:pt>
                <c:pt idx="175" formatCode="0">
                  <c:v>2475</c:v>
                </c:pt>
                <c:pt idx="176" formatCode="0">
                  <c:v>2480</c:v>
                </c:pt>
                <c:pt idx="177" formatCode="0">
                  <c:v>2485</c:v>
                </c:pt>
                <c:pt idx="178" formatCode="0">
                  <c:v>2490</c:v>
                </c:pt>
                <c:pt idx="179" formatCode="0">
                  <c:v>2495</c:v>
                </c:pt>
                <c:pt idx="180" formatCode="0">
                  <c:v>2500</c:v>
                </c:pt>
                <c:pt idx="181" formatCode="0">
                  <c:v>2505</c:v>
                </c:pt>
                <c:pt idx="182" formatCode="0">
                  <c:v>2510</c:v>
                </c:pt>
                <c:pt idx="183" formatCode="0">
                  <c:v>2515</c:v>
                </c:pt>
                <c:pt idx="184" formatCode="0">
                  <c:v>2520</c:v>
                </c:pt>
                <c:pt idx="185" formatCode="0">
                  <c:v>2525</c:v>
                </c:pt>
                <c:pt idx="186" formatCode="0">
                  <c:v>2530</c:v>
                </c:pt>
                <c:pt idx="187" formatCode="0">
                  <c:v>2535</c:v>
                </c:pt>
                <c:pt idx="188" formatCode="0">
                  <c:v>2540</c:v>
                </c:pt>
                <c:pt idx="189" formatCode="0">
                  <c:v>2545</c:v>
                </c:pt>
                <c:pt idx="190" formatCode="0">
                  <c:v>2550</c:v>
                </c:pt>
                <c:pt idx="191" formatCode="0">
                  <c:v>2555</c:v>
                </c:pt>
                <c:pt idx="192" formatCode="0">
                  <c:v>2560</c:v>
                </c:pt>
                <c:pt idx="193" formatCode="0">
                  <c:v>2565</c:v>
                </c:pt>
                <c:pt idx="194" formatCode="0">
                  <c:v>2570</c:v>
                </c:pt>
                <c:pt idx="195" formatCode="0">
                  <c:v>2575</c:v>
                </c:pt>
                <c:pt idx="196" formatCode="0">
                  <c:v>2580</c:v>
                </c:pt>
                <c:pt idx="197" formatCode="0">
                  <c:v>2585</c:v>
                </c:pt>
                <c:pt idx="198" formatCode="0">
                  <c:v>2590</c:v>
                </c:pt>
                <c:pt idx="199" formatCode="0">
                  <c:v>2595</c:v>
                </c:pt>
                <c:pt idx="200" formatCode="0">
                  <c:v>2600</c:v>
                </c:pt>
                <c:pt idx="201" formatCode="0">
                  <c:v>2605</c:v>
                </c:pt>
                <c:pt idx="202" formatCode="0">
                  <c:v>2610</c:v>
                </c:pt>
                <c:pt idx="203" formatCode="0">
                  <c:v>2615</c:v>
                </c:pt>
                <c:pt idx="204" formatCode="0">
                  <c:v>2620</c:v>
                </c:pt>
                <c:pt idx="205" formatCode="0">
                  <c:v>2625</c:v>
                </c:pt>
                <c:pt idx="206" formatCode="0">
                  <c:v>2630</c:v>
                </c:pt>
                <c:pt idx="207" formatCode="0">
                  <c:v>2635</c:v>
                </c:pt>
                <c:pt idx="208" formatCode="0">
                  <c:v>2640</c:v>
                </c:pt>
                <c:pt idx="209" formatCode="0">
                  <c:v>2645</c:v>
                </c:pt>
                <c:pt idx="210" formatCode="0">
                  <c:v>2650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AA-4900-82A7-28D0F5512AB5}"/>
            </c:ext>
          </c:extLst>
        </c:ser>
        <c:ser>
          <c:idx val="3"/>
          <c:order val="2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ENVELOPE!$G$6:$G$7</c:f>
              <c:numCache>
                <c:formatCode>0.00</c:formatCode>
                <c:ptCount val="2"/>
                <c:pt idx="0">
                  <c:v>87.3</c:v>
                </c:pt>
                <c:pt idx="1">
                  <c:v>93</c:v>
                </c:pt>
              </c:numCache>
            </c:numRef>
          </c:xVal>
          <c:yVal>
            <c:numRef>
              <c:f>ENVELOPE!$F$6:$F$7</c:f>
              <c:numCache>
                <c:formatCode>General</c:formatCode>
                <c:ptCount val="2"/>
                <c:pt idx="0">
                  <c:v>2650</c:v>
                </c:pt>
                <c:pt idx="1">
                  <c:v>2650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AA-4900-82A7-28D0F5512AB5}"/>
            </c:ext>
          </c:extLst>
        </c:ser>
        <c:ser>
          <c:idx val="4"/>
          <c:order val="3"/>
          <c:tx>
            <c:v>CG MOVEMENT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A3AA-4900-82A7-28D0F5512A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A3AA-4900-82A7-28D0F5512AB5}"/>
              </c:ext>
            </c:extLst>
          </c:dPt>
          <c:xVal>
            <c:numRef>
              <c:f>ENVELOPE!$G$13:$G$24</c:f>
              <c:numCache>
                <c:formatCode>0.00</c:formatCode>
                <c:ptCount val="12"/>
                <c:pt idx="0">
                  <c:v>83.76</c:v>
                </c:pt>
                <c:pt idx="1">
                  <c:v>83.138720629905478</c:v>
                </c:pt>
                <c:pt idx="2">
                  <c:v>83.138720629905478</c:v>
                </c:pt>
                <c:pt idx="3">
                  <c:v>83.436439032910016</c:v>
                </c:pt>
                <c:pt idx="4">
                  <c:v>84.889483627478796</c:v>
                </c:pt>
                <c:pt idx="5">
                  <c:v>84.854069484883667</c:v>
                </c:pt>
                <c:pt idx="6">
                  <c:v>85.212658770988867</c:v>
                </c:pt>
                <c:pt idx="7">
                  <c:v>84.291435569213718</c:v>
                </c:pt>
              </c:numCache>
            </c:numRef>
          </c:xVal>
          <c:yVal>
            <c:numRef>
              <c:f>ENVELOPE!$F$13:$F$24</c:f>
              <c:numCache>
                <c:formatCode>General</c:formatCode>
                <c:ptCount val="12"/>
                <c:pt idx="0">
                  <c:v>1613.95</c:v>
                </c:pt>
                <c:pt idx="1">
                  <c:v>1993.95</c:v>
                </c:pt>
                <c:pt idx="2">
                  <c:v>1993.95</c:v>
                </c:pt>
                <c:pt idx="3">
                  <c:v>2003.95</c:v>
                </c:pt>
                <c:pt idx="4">
                  <c:v>2291.9499999999998</c:v>
                </c:pt>
                <c:pt idx="5">
                  <c:v>2283.9499999999998</c:v>
                </c:pt>
                <c:pt idx="6">
                  <c:v>2283.9499999999998</c:v>
                </c:pt>
                <c:pt idx="7">
                  <c:v>2163.9499999999998</c:v>
                </c:pt>
                <c:pt idx="10">
                  <c:v>131</c:v>
                </c:pt>
                <c:pt idx="11">
                  <c:v>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AA-4900-82A7-28D0F5512AB5}"/>
            </c:ext>
          </c:extLst>
        </c:ser>
        <c:ser>
          <c:idx val="9"/>
          <c:order val="4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ENVELOPE!$G$13</c:f>
              <c:numCache>
                <c:formatCode>0.00</c:formatCode>
                <c:ptCount val="1"/>
                <c:pt idx="0">
                  <c:v>83.76</c:v>
                </c:pt>
              </c:numCache>
            </c:numRef>
          </c:xVal>
          <c:yVal>
            <c:numRef>
              <c:f>ENVELOPE!$F$13</c:f>
              <c:numCache>
                <c:formatCode>General</c:formatCode>
                <c:ptCount val="1"/>
                <c:pt idx="0">
                  <c:v>1613.95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AA-4900-82A7-28D0F5512AB5}"/>
            </c:ext>
          </c:extLst>
        </c:ser>
        <c:ser>
          <c:idx val="10"/>
          <c:order val="5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ENVELOPE!$G$14</c:f>
              <c:numCache>
                <c:formatCode>0.00</c:formatCode>
                <c:ptCount val="1"/>
                <c:pt idx="0">
                  <c:v>83.138720629905478</c:v>
                </c:pt>
              </c:numCache>
            </c:numRef>
          </c:xVal>
          <c:yVal>
            <c:numRef>
              <c:f>ENVELOPE!$F$14</c:f>
              <c:numCache>
                <c:formatCode>General</c:formatCode>
                <c:ptCount val="1"/>
                <c:pt idx="0">
                  <c:v>1993.95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AA-4900-82A7-28D0F5512AB5}"/>
            </c:ext>
          </c:extLst>
        </c:ser>
        <c:ser>
          <c:idx val="11"/>
          <c:order val="6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ENVELOPE!$G$15</c:f>
              <c:numCache>
                <c:formatCode>0.00</c:formatCode>
                <c:ptCount val="1"/>
                <c:pt idx="0">
                  <c:v>83.138720629905478</c:v>
                </c:pt>
              </c:numCache>
            </c:numRef>
          </c:xVal>
          <c:yVal>
            <c:numRef>
              <c:f>ENVELOPE!$F$15</c:f>
              <c:numCache>
                <c:formatCode>General</c:formatCode>
                <c:ptCount val="1"/>
                <c:pt idx="0">
                  <c:v>1993.95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AA-4900-82A7-28D0F5512AB5}"/>
            </c:ext>
          </c:extLst>
        </c:ser>
        <c:ser>
          <c:idx val="12"/>
          <c:order val="7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ENVELOPE!$G$16</c:f>
              <c:numCache>
                <c:formatCode>0.00</c:formatCode>
                <c:ptCount val="1"/>
                <c:pt idx="0">
                  <c:v>83.436439032910016</c:v>
                </c:pt>
              </c:numCache>
            </c:numRef>
          </c:xVal>
          <c:yVal>
            <c:numRef>
              <c:f>ENVELOPE!$F$16</c:f>
              <c:numCache>
                <c:formatCode>General</c:formatCode>
                <c:ptCount val="1"/>
                <c:pt idx="0">
                  <c:v>2003.95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3AA-4900-82A7-28D0F5512AB5}"/>
            </c:ext>
          </c:extLst>
        </c:ser>
        <c:ser>
          <c:idx val="13"/>
          <c:order val="8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ENVELOPE!$G$17</c:f>
              <c:numCache>
                <c:formatCode>0.00</c:formatCode>
                <c:ptCount val="1"/>
                <c:pt idx="0">
                  <c:v>84.889483627478796</c:v>
                </c:pt>
              </c:numCache>
            </c:numRef>
          </c:xVal>
          <c:yVal>
            <c:numRef>
              <c:f>ENVELOPE!$F$17</c:f>
              <c:numCache>
                <c:formatCode>General</c:formatCode>
                <c:ptCount val="1"/>
                <c:pt idx="0">
                  <c:v>2291.9499999999998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3AA-4900-82A7-28D0F5512AB5}"/>
            </c:ext>
          </c:extLst>
        </c:ser>
        <c:ser>
          <c:idx val="14"/>
          <c:order val="9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ENVELOPE!$G$18</c:f>
              <c:numCache>
                <c:formatCode>0.00</c:formatCode>
                <c:ptCount val="1"/>
                <c:pt idx="0">
                  <c:v>84.854069484883667</c:v>
                </c:pt>
              </c:numCache>
            </c:numRef>
          </c:xVal>
          <c:yVal>
            <c:numRef>
              <c:f>ENVELOPE!$F$18</c:f>
              <c:numCache>
                <c:formatCode>General</c:formatCode>
                <c:ptCount val="1"/>
                <c:pt idx="0">
                  <c:v>2283.9499999999998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3AA-4900-82A7-28D0F5512AB5}"/>
            </c:ext>
          </c:extLst>
        </c:ser>
        <c:ser>
          <c:idx val="0"/>
          <c:order val="10"/>
          <c:tx>
            <c:v>Gear Retraction</c:v>
          </c:tx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600">
                        <a:solidFill>
                          <a:srgbClr val="7030A0"/>
                        </a:solidFill>
                      </a:rPr>
                      <a:t>Gear Retraction, 89.13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AA-4900-82A7-28D0F5512A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ENVELOPE!$G$19</c:f>
              <c:numCache>
                <c:formatCode>0.00</c:formatCode>
                <c:ptCount val="1"/>
                <c:pt idx="0">
                  <c:v>85.212658770988867</c:v>
                </c:pt>
              </c:numCache>
            </c:numRef>
          </c:xVal>
          <c:yVal>
            <c:numRef>
              <c:f>ENVELOPE!$F$19</c:f>
              <c:numCache>
                <c:formatCode>General</c:formatCode>
                <c:ptCount val="1"/>
                <c:pt idx="0">
                  <c:v>2283.9499999999998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3AA-4900-82A7-28D0F5512AB5}"/>
            </c:ext>
          </c:extLst>
        </c:ser>
        <c:ser>
          <c:idx val="8"/>
          <c:order val="11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0"/>
            <c:marker>
              <c:symbol val="dash"/>
              <c:size val="8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A3AA-4900-82A7-28D0F5512AB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8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rgbClr val="002060"/>
                        </a:solidFill>
                      </a:rPr>
                      <a:t>Landing Condition, 90.95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AA-4900-82A7-28D0F5512AB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ENVELOPE!$G$20</c:f>
              <c:numCache>
                <c:formatCode>0.00</c:formatCode>
                <c:ptCount val="1"/>
                <c:pt idx="0">
                  <c:v>84.291435569213718</c:v>
                </c:pt>
              </c:numCache>
            </c:numRef>
          </c:xVal>
          <c:yVal>
            <c:numRef>
              <c:f>ENVELOPE!$F$20</c:f>
              <c:numCache>
                <c:formatCode>General</c:formatCode>
                <c:ptCount val="1"/>
                <c:pt idx="0">
                  <c:v>2163.9499999999998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3AA-4900-82A7-28D0F551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060112"/>
        <c:axId val="1793061744"/>
      </c:scatterChart>
      <c:valAx>
        <c:axId val="1793060112"/>
        <c:scaling>
          <c:orientation val="minMax"/>
          <c:max val="94"/>
          <c:min val="7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6"/>
              <c:y val="0.930947560126412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3061744"/>
        <c:crossesAt val="1600"/>
        <c:crossBetween val="midCat"/>
        <c:majorUnit val="1"/>
        <c:minorUnit val="0.1"/>
      </c:valAx>
      <c:valAx>
        <c:axId val="1793061744"/>
        <c:scaling>
          <c:orientation val="minMax"/>
          <c:max val="2700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564732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3060112"/>
        <c:crossesAt val="79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838200</xdr:colOff>
      <xdr:row>39</xdr:row>
      <xdr:rowOff>161925</xdr:rowOff>
    </xdr:to>
    <xdr:graphicFrame macro="">
      <xdr:nvGraphicFramePr>
        <xdr:cNvPr id="7198" name="Chart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0.61805</cdr:x>
      <cdr:y>0.74031</cdr:y>
    </cdr:from>
    <cdr:to>
      <cdr:x>0.90855</cdr:x>
      <cdr:y>0.83973</cdr:y>
    </cdr:to>
    <cdr:sp macro="" textlink="">
      <cdr:nvSpPr>
        <cdr:cNvPr id="4505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7114" y="2756858"/>
          <a:ext cx="1577914" cy="3702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J40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0.7109375" customWidth="1"/>
    <col min="2" max="5" width="12.7109375" customWidth="1"/>
    <col min="6" max="7" width="3.7109375" customWidth="1"/>
    <col min="8" max="8" width="21.5703125" customWidth="1"/>
    <col min="9" max="9" width="18.140625" customWidth="1"/>
    <col min="10" max="10" width="5.28515625" customWidth="1"/>
  </cols>
  <sheetData>
    <row r="1" spans="1:10" ht="15" customHeight="1" thickBot="1" x14ac:dyDescent="0.25">
      <c r="A1" s="157" t="s">
        <v>73</v>
      </c>
      <c r="B1" s="158"/>
      <c r="C1" s="158"/>
      <c r="D1" s="161" t="s">
        <v>77</v>
      </c>
      <c r="E1" s="162"/>
      <c r="F1" s="62"/>
      <c r="G1" s="175" t="s">
        <v>89</v>
      </c>
      <c r="H1" s="154" t="s">
        <v>58</v>
      </c>
      <c r="I1" s="155"/>
      <c r="J1" s="156"/>
    </row>
    <row r="2" spans="1:10" ht="15" customHeight="1" thickBot="1" x14ac:dyDescent="0.25">
      <c r="A2" s="159"/>
      <c r="B2" s="160"/>
      <c r="C2" s="160"/>
      <c r="D2" s="163"/>
      <c r="E2" s="164"/>
      <c r="G2" s="175"/>
      <c r="H2" s="120" t="s">
        <v>59</v>
      </c>
      <c r="I2" s="112">
        <v>180</v>
      </c>
      <c r="J2" s="113" t="s">
        <v>54</v>
      </c>
    </row>
    <row r="3" spans="1:10" ht="15" customHeight="1" thickBot="1" x14ac:dyDescent="0.25">
      <c r="A3" s="124" t="s">
        <v>0</v>
      </c>
      <c r="B3" s="177" t="s">
        <v>76</v>
      </c>
      <c r="C3" s="178"/>
      <c r="D3" s="167">
        <f ca="1">NOW()</f>
        <v>43514.542373611112</v>
      </c>
      <c r="E3" s="168"/>
      <c r="G3" s="175"/>
      <c r="H3" s="121" t="s">
        <v>60</v>
      </c>
      <c r="I3" s="114">
        <v>200</v>
      </c>
      <c r="J3" s="115" t="s">
        <v>54</v>
      </c>
    </row>
    <row r="4" spans="1:10" ht="15" customHeight="1" thickBot="1" x14ac:dyDescent="0.25">
      <c r="A4" s="169" t="str">
        <f>IF((B11-B15)&lt;8.25, "WARNING: CHECK FUEL RESERVE QUANTITY!","")</f>
        <v/>
      </c>
      <c r="B4" s="170"/>
      <c r="C4" s="170"/>
      <c r="D4" s="170"/>
      <c r="E4" s="171"/>
      <c r="G4" s="175"/>
      <c r="H4" s="122" t="s">
        <v>61</v>
      </c>
      <c r="I4" s="116">
        <f>I2+I3</f>
        <v>380</v>
      </c>
      <c r="J4" s="117" t="s">
        <v>54</v>
      </c>
    </row>
    <row r="5" spans="1:10" ht="15" customHeight="1" x14ac:dyDescent="0.2">
      <c r="A5" s="42" t="s">
        <v>1</v>
      </c>
      <c r="B5" s="57" t="s">
        <v>2</v>
      </c>
      <c r="C5" s="57" t="s">
        <v>3</v>
      </c>
      <c r="D5" s="58" t="s">
        <v>4</v>
      </c>
      <c r="E5" s="59" t="s">
        <v>5</v>
      </c>
      <c r="G5" s="175"/>
      <c r="H5" s="121" t="s">
        <v>62</v>
      </c>
      <c r="I5" s="114">
        <v>0</v>
      </c>
      <c r="J5" s="115" t="s">
        <v>54</v>
      </c>
    </row>
    <row r="6" spans="1:10" ht="15" customHeight="1" x14ac:dyDescent="0.2">
      <c r="A6" s="89" t="s">
        <v>6</v>
      </c>
      <c r="B6" s="68"/>
      <c r="C6" s="45">
        <f>ENVELOPE!F13</f>
        <v>1613.95</v>
      </c>
      <c r="D6" s="47">
        <f>ENVELOPE!G13</f>
        <v>83.76</v>
      </c>
      <c r="E6" s="46">
        <f>(C6*D6)/1000</f>
        <v>135.18445200000002</v>
      </c>
      <c r="G6" s="175"/>
      <c r="H6" s="121" t="s">
        <v>63</v>
      </c>
      <c r="I6" s="114">
        <v>0</v>
      </c>
      <c r="J6" s="115" t="s">
        <v>54</v>
      </c>
    </row>
    <row r="7" spans="1:10" ht="15" customHeight="1" x14ac:dyDescent="0.2">
      <c r="A7" s="89" t="s">
        <v>7</v>
      </c>
      <c r="B7" s="68"/>
      <c r="C7" s="103">
        <f>I4</f>
        <v>380</v>
      </c>
      <c r="D7" s="47">
        <v>80.5</v>
      </c>
      <c r="E7" s="46">
        <f>(C7*D7)/1000</f>
        <v>30.59</v>
      </c>
      <c r="G7" s="175"/>
      <c r="H7" s="122" t="s">
        <v>61</v>
      </c>
      <c r="I7" s="116">
        <f>I5+I6</f>
        <v>0</v>
      </c>
      <c r="J7" s="117" t="s">
        <v>54</v>
      </c>
    </row>
    <row r="8" spans="1:10" ht="15" customHeight="1" thickBot="1" x14ac:dyDescent="0.25">
      <c r="A8" s="89" t="s">
        <v>57</v>
      </c>
      <c r="B8" s="68"/>
      <c r="C8" s="103">
        <f>I7</f>
        <v>0</v>
      </c>
      <c r="D8" s="47">
        <v>118.1</v>
      </c>
      <c r="E8" s="46">
        <f>(C8*D8)/1000</f>
        <v>0</v>
      </c>
      <c r="G8" s="176" t="s">
        <v>90</v>
      </c>
      <c r="H8" s="123" t="str">
        <f>IF((I8)&gt;200,"EXCEEDED - 200 MAX","Baggage")</f>
        <v>Baggage</v>
      </c>
      <c r="I8" s="118">
        <v>10</v>
      </c>
      <c r="J8" s="119" t="s">
        <v>54</v>
      </c>
    </row>
    <row r="9" spans="1:10" ht="15" customHeight="1" thickBot="1" x14ac:dyDescent="0.25">
      <c r="A9" s="90" t="s">
        <v>51</v>
      </c>
      <c r="B9" s="68"/>
      <c r="C9" s="103">
        <f>I8</f>
        <v>10</v>
      </c>
      <c r="D9" s="47">
        <v>142.80000000000001</v>
      </c>
      <c r="E9" s="46">
        <f>(C9*D9)/1000</f>
        <v>1.4279999999999999</v>
      </c>
      <c r="G9" s="176"/>
      <c r="H9" s="172" t="s">
        <v>42</v>
      </c>
      <c r="I9" s="173"/>
      <c r="J9" s="174"/>
    </row>
    <row r="10" spans="1:10" ht="15" customHeight="1" thickBot="1" x14ac:dyDescent="0.25">
      <c r="A10" s="60" t="s">
        <v>8</v>
      </c>
      <c r="B10" s="82"/>
      <c r="C10" s="63">
        <f>SUM(C6:C9)</f>
        <v>2003.95</v>
      </c>
      <c r="D10" s="65">
        <f>IF(ISERROR((E10/C10)*1000),0,(E10/C10)*1000)</f>
        <v>83.436439032910016</v>
      </c>
      <c r="E10" s="64">
        <f>IF(SUM(C6:C9)&gt;ENVELOPE!$F$5,"OVER WT.",SUM(E6:E9))</f>
        <v>167.20245200000002</v>
      </c>
      <c r="G10" s="176"/>
      <c r="H10" s="135" t="s">
        <v>43</v>
      </c>
      <c r="I10" s="136">
        <f>C14</f>
        <v>2283.9499999999998</v>
      </c>
      <c r="J10" s="137" t="s">
        <v>54</v>
      </c>
    </row>
    <row r="11" spans="1:10" ht="15" customHeight="1" thickBot="1" x14ac:dyDescent="0.25">
      <c r="A11" s="125" t="s">
        <v>74</v>
      </c>
      <c r="B11" s="48">
        <v>48</v>
      </c>
      <c r="C11" s="126">
        <f>IF((B11*6)&gt;288,"EXCEEDED",(B11*6))</f>
        <v>288</v>
      </c>
      <c r="D11" s="127">
        <v>95</v>
      </c>
      <c r="E11" s="128">
        <f>IF(ISERROR((C11*D11)/1000),"EXCEEDED",(C11*D11)/1000)</f>
        <v>27.36</v>
      </c>
      <c r="G11" s="176"/>
      <c r="H11" s="121" t="s">
        <v>64</v>
      </c>
      <c r="I11" s="165" t="s">
        <v>56</v>
      </c>
      <c r="J11" s="166"/>
    </row>
    <row r="12" spans="1:10" ht="15" customHeight="1" thickBot="1" x14ac:dyDescent="0.25">
      <c r="A12" s="60" t="s">
        <v>9</v>
      </c>
      <c r="B12" s="82"/>
      <c r="C12" s="63">
        <f>SUM(C10:C11)</f>
        <v>2291.9499999999998</v>
      </c>
      <c r="D12" s="65">
        <f>IF(ISERROR((E12/C12)*1000),0,(E12/C12)*1000)</f>
        <v>84.889483627478796</v>
      </c>
      <c r="E12" s="64">
        <f>IF(SUM(C10:C11)&lt;ENVELOPE!$F$5,SUM(E10:E11),IF(C14&gt;ENVELOPE!$F$6,"OVER WT.",SUM(E10:E11)))</f>
        <v>194.56245200000001</v>
      </c>
      <c r="G12" s="176"/>
      <c r="H12" s="121" t="s">
        <v>17</v>
      </c>
      <c r="I12" s="165" t="s">
        <v>56</v>
      </c>
      <c r="J12" s="166"/>
    </row>
    <row r="13" spans="1:10" ht="15" customHeight="1" thickBot="1" x14ac:dyDescent="0.25">
      <c r="A13" s="91" t="s">
        <v>41</v>
      </c>
      <c r="B13" s="68"/>
      <c r="C13" s="53">
        <v>-8</v>
      </c>
      <c r="D13" s="49">
        <v>95</v>
      </c>
      <c r="E13" s="50">
        <f>(C13*D13)/1000</f>
        <v>-0.76</v>
      </c>
      <c r="G13" s="176"/>
      <c r="H13" s="138" t="s">
        <v>39</v>
      </c>
      <c r="I13" s="139"/>
      <c r="J13" s="140" t="s">
        <v>65</v>
      </c>
    </row>
    <row r="14" spans="1:10" ht="15" customHeight="1" thickBot="1" x14ac:dyDescent="0.25">
      <c r="A14" s="61" t="s">
        <v>78</v>
      </c>
      <c r="B14" s="81"/>
      <c r="C14" s="66">
        <f>SUM(C12:C13)</f>
        <v>2283.9499999999998</v>
      </c>
      <c r="D14" s="69">
        <f>IF(ISERROR((E14/C14)*1000),0,(E14/C14)*1000)</f>
        <v>84.854069484883667</v>
      </c>
      <c r="E14" s="67">
        <f>IF(SUM(C12:C13)&gt;ENVELOPE!$F$5,"OVER WT.",SUM(E12:E13))</f>
        <v>193.80245200000002</v>
      </c>
      <c r="G14" s="176"/>
      <c r="H14" s="138" t="s">
        <v>40</v>
      </c>
      <c r="I14" s="139"/>
      <c r="J14" s="140" t="s">
        <v>65</v>
      </c>
    </row>
    <row r="15" spans="1:10" ht="15" customHeight="1" thickBot="1" x14ac:dyDescent="0.25">
      <c r="A15" s="91" t="s">
        <v>10</v>
      </c>
      <c r="B15" s="48">
        <v>20</v>
      </c>
      <c r="C15" s="53">
        <f>(-B15*6)</f>
        <v>-120</v>
      </c>
      <c r="D15" s="49">
        <v>95</v>
      </c>
      <c r="E15" s="50">
        <f>(C15*D15)/1000</f>
        <v>-11.4</v>
      </c>
      <c r="G15" s="176"/>
      <c r="H15" s="121" t="s">
        <v>80</v>
      </c>
      <c r="I15" s="141"/>
      <c r="J15" s="140" t="s">
        <v>81</v>
      </c>
    </row>
    <row r="16" spans="1:10" ht="15" customHeight="1" thickBot="1" x14ac:dyDescent="0.25">
      <c r="A16" s="61" t="s">
        <v>11</v>
      </c>
      <c r="B16" s="81"/>
      <c r="C16" s="66">
        <f>SUM(C14:C15)</f>
        <v>2163.9499999999998</v>
      </c>
      <c r="D16" s="69">
        <f>IF(ISERROR((E16/C16)*1000),0,(E16/C16)*1000)</f>
        <v>84.291435569213718</v>
      </c>
      <c r="E16" s="67">
        <f>IF(SUM(C14:C15)&lt;=C10,0,SUM(E14:E15))</f>
        <v>182.40245200000001</v>
      </c>
      <c r="G16" s="176"/>
      <c r="H16" s="188" t="s">
        <v>88</v>
      </c>
      <c r="I16" s="189"/>
      <c r="J16" s="190"/>
    </row>
    <row r="17" spans="1:10" ht="15" customHeight="1" thickBot="1" x14ac:dyDescent="0.25">
      <c r="A17" s="43"/>
      <c r="B17" s="51"/>
      <c r="C17" s="52"/>
      <c r="D17" s="179" t="str">
        <f>IF(OR(B18&lt;0, C14&gt;ENVELOPE!$F$6), "AIRCRAFT UNSAFE", "")</f>
        <v/>
      </c>
      <c r="E17" s="180"/>
      <c r="G17" s="176"/>
      <c r="H17" s="142"/>
      <c r="J17" s="143"/>
    </row>
    <row r="18" spans="1:10" ht="15" customHeight="1" thickBot="1" x14ac:dyDescent="0.25">
      <c r="A18" s="83" t="str">
        <f>IF(B18&lt;0, "OVERWEIGHT - Remove", "Useful Load Available")</f>
        <v>Useful Load Available</v>
      </c>
      <c r="B18" s="84">
        <f>IF(ISERROR(ENVELOPE!$F$6-$C$14), "ERROR", ENVELOPE!$F$6-$C$14)</f>
        <v>366.05000000000018</v>
      </c>
      <c r="C18" s="85" t="str">
        <f>IF(B18&lt;0, "Lbs Over", "Pounds")</f>
        <v>Pounds</v>
      </c>
      <c r="D18" s="181"/>
      <c r="E18" s="182"/>
      <c r="G18" s="176"/>
      <c r="H18" s="142"/>
      <c r="J18" s="143"/>
    </row>
    <row r="19" spans="1:10" ht="15" customHeight="1" thickBot="1" x14ac:dyDescent="0.25">
      <c r="A19" s="86" t="s">
        <v>79</v>
      </c>
      <c r="B19" s="87">
        <f>ROUNDDOWN(IF((ENVELOPE!$F$23-((ENVELOPE!$F$6-C14)/650)*15&lt;=ENVELOPE!$F$23),(ENVELOPE!$F$23-((ENVELOPE!$F$6-C14)/650)*15),ENVELOPE!$F$23),0)</f>
        <v>122</v>
      </c>
      <c r="C19" s="88" t="s">
        <v>75</v>
      </c>
      <c r="D19" s="183"/>
      <c r="E19" s="184"/>
      <c r="G19" s="176"/>
      <c r="H19" s="142"/>
      <c r="J19" s="143"/>
    </row>
    <row r="20" spans="1:10" ht="15" customHeight="1" x14ac:dyDescent="0.2">
      <c r="D20" s="44"/>
      <c r="E20" s="44"/>
      <c r="G20" s="176"/>
      <c r="H20" s="142"/>
      <c r="J20" s="143"/>
    </row>
    <row r="21" spans="1:10" ht="15" customHeight="1" x14ac:dyDescent="0.2">
      <c r="G21" s="176"/>
      <c r="H21" s="4"/>
      <c r="I21" s="16"/>
      <c r="J21" s="144"/>
    </row>
    <row r="22" spans="1:10" ht="15" customHeight="1" x14ac:dyDescent="0.2">
      <c r="G22" s="176"/>
      <c r="H22" s="121" t="s">
        <v>55</v>
      </c>
      <c r="I22" s="165" t="s">
        <v>56</v>
      </c>
      <c r="J22" s="166"/>
    </row>
    <row r="23" spans="1:10" ht="15" customHeight="1" x14ac:dyDescent="0.2">
      <c r="G23" s="176"/>
      <c r="H23" s="121" t="s">
        <v>20</v>
      </c>
      <c r="I23" s="165"/>
      <c r="J23" s="166"/>
    </row>
    <row r="24" spans="1:10" ht="15" customHeight="1" x14ac:dyDescent="0.2">
      <c r="G24" s="176"/>
      <c r="H24" s="121" t="s">
        <v>24</v>
      </c>
      <c r="I24" s="139"/>
      <c r="J24" s="140" t="s">
        <v>53</v>
      </c>
    </row>
    <row r="25" spans="1:10" ht="15" customHeight="1" x14ac:dyDescent="0.2">
      <c r="G25" s="176"/>
      <c r="H25" s="121" t="s">
        <v>25</v>
      </c>
      <c r="I25" s="139"/>
      <c r="J25" s="140" t="s">
        <v>53</v>
      </c>
    </row>
    <row r="26" spans="1:10" ht="15" customHeight="1" thickBot="1" x14ac:dyDescent="0.25">
      <c r="G26" s="176"/>
      <c r="H26" s="145" t="s">
        <v>82</v>
      </c>
      <c r="I26" s="191" t="s">
        <v>83</v>
      </c>
      <c r="J26" s="192"/>
    </row>
    <row r="27" spans="1:10" ht="15" customHeight="1" thickBot="1" x14ac:dyDescent="0.25">
      <c r="G27" s="176"/>
      <c r="H27" s="172" t="s">
        <v>44</v>
      </c>
      <c r="I27" s="173"/>
      <c r="J27" s="174"/>
    </row>
    <row r="28" spans="1:10" ht="15" customHeight="1" x14ac:dyDescent="0.2">
      <c r="G28" s="176"/>
      <c r="H28" s="193" t="s">
        <v>45</v>
      </c>
      <c r="I28" s="194"/>
      <c r="J28" s="195"/>
    </row>
    <row r="29" spans="1:10" ht="15" customHeight="1" x14ac:dyDescent="0.2">
      <c r="G29" s="176"/>
      <c r="H29" s="146" t="s">
        <v>38</v>
      </c>
      <c r="I29" s="139"/>
      <c r="J29" s="140" t="s">
        <v>53</v>
      </c>
    </row>
    <row r="30" spans="1:10" ht="15" customHeight="1" x14ac:dyDescent="0.2">
      <c r="G30" s="176"/>
      <c r="H30" s="146" t="s">
        <v>52</v>
      </c>
      <c r="I30" s="139"/>
      <c r="J30" s="140" t="s">
        <v>53</v>
      </c>
    </row>
    <row r="31" spans="1:10" ht="15" customHeight="1" x14ac:dyDescent="0.2">
      <c r="G31" s="176"/>
      <c r="H31" s="147" t="s">
        <v>84</v>
      </c>
      <c r="I31" s="148" t="s">
        <v>85</v>
      </c>
      <c r="J31" s="140" t="s">
        <v>53</v>
      </c>
    </row>
    <row r="32" spans="1:10" ht="15" customHeight="1" x14ac:dyDescent="0.2">
      <c r="G32" s="176"/>
      <c r="H32" s="185" t="s">
        <v>46</v>
      </c>
      <c r="I32" s="186"/>
      <c r="J32" s="187"/>
    </row>
    <row r="33" spans="7:10" ht="15" customHeight="1" x14ac:dyDescent="0.2">
      <c r="G33" s="176"/>
      <c r="H33" s="146" t="s">
        <v>38</v>
      </c>
      <c r="I33" s="139"/>
      <c r="J33" s="140" t="s">
        <v>53</v>
      </c>
    </row>
    <row r="34" spans="7:10" ht="15" customHeight="1" x14ac:dyDescent="0.2">
      <c r="G34" s="176"/>
      <c r="H34" s="146" t="s">
        <v>52</v>
      </c>
      <c r="I34" s="139"/>
      <c r="J34" s="140" t="s">
        <v>53</v>
      </c>
    </row>
    <row r="35" spans="7:10" ht="15" customHeight="1" thickBot="1" x14ac:dyDescent="0.25">
      <c r="G35" s="176"/>
      <c r="H35" s="149" t="s">
        <v>84</v>
      </c>
      <c r="I35" s="150" t="s">
        <v>86</v>
      </c>
      <c r="J35" s="140" t="s">
        <v>53</v>
      </c>
    </row>
    <row r="36" spans="7:10" ht="15" customHeight="1" thickBot="1" x14ac:dyDescent="0.25">
      <c r="G36" s="176"/>
      <c r="H36" s="172" t="s">
        <v>47</v>
      </c>
      <c r="I36" s="173"/>
      <c r="J36" s="174"/>
    </row>
    <row r="37" spans="7:10" ht="15" customHeight="1" x14ac:dyDescent="0.2">
      <c r="G37" s="176"/>
      <c r="H37" s="120" t="s">
        <v>48</v>
      </c>
      <c r="I37" s="151"/>
      <c r="J37" s="144" t="s">
        <v>87</v>
      </c>
    </row>
    <row r="38" spans="7:10" x14ac:dyDescent="0.2">
      <c r="G38" s="176"/>
      <c r="H38" s="121" t="s">
        <v>50</v>
      </c>
      <c r="I38" s="139"/>
      <c r="J38" s="140" t="s">
        <v>87</v>
      </c>
    </row>
    <row r="39" spans="7:10" x14ac:dyDescent="0.2">
      <c r="G39" s="176"/>
      <c r="H39" s="121" t="s">
        <v>49</v>
      </c>
      <c r="I39" s="139"/>
      <c r="J39" s="140" t="s">
        <v>87</v>
      </c>
    </row>
    <row r="40" spans="7:10" ht="13.5" thickBot="1" x14ac:dyDescent="0.25">
      <c r="G40" s="176"/>
      <c r="H40" s="123" t="s">
        <v>66</v>
      </c>
      <c r="I40" s="152"/>
      <c r="J40" s="153" t="s">
        <v>87</v>
      </c>
    </row>
  </sheetData>
  <sheetProtection algorithmName="SHA-512" hashValue="ui3Sc6TroLE3KT5ZGpVIg4lg/PiqsgG1UvXDr0ReO/lY2jDb5cXLq9JbPT05dh4pwgXuhRjIlPAooYzIyYAElA==" saltValue="0jtruSHJNPH7MYOyVL8awA==" spinCount="100000" sheet="1" objects="1" scenarios="1" selectLockedCells="1"/>
  <mergeCells count="20">
    <mergeCell ref="I26:J26"/>
    <mergeCell ref="H27:J27"/>
    <mergeCell ref="H28:J28"/>
    <mergeCell ref="H36:J36"/>
    <mergeCell ref="H1:J1"/>
    <mergeCell ref="A1:C2"/>
    <mergeCell ref="D1:E2"/>
    <mergeCell ref="I12:J12"/>
    <mergeCell ref="D3:E3"/>
    <mergeCell ref="A4:E4"/>
    <mergeCell ref="H9:J9"/>
    <mergeCell ref="I11:J11"/>
    <mergeCell ref="G1:G7"/>
    <mergeCell ref="G8:G40"/>
    <mergeCell ref="B3:C3"/>
    <mergeCell ref="D17:E19"/>
    <mergeCell ref="I22:J22"/>
    <mergeCell ref="I23:J23"/>
    <mergeCell ref="H32:J32"/>
    <mergeCell ref="H16:J16"/>
  </mergeCells>
  <phoneticPr fontId="2" type="noConversion"/>
  <dataValidations disablePrompts="1" count="1">
    <dataValidation type="whole" errorStyle="warning" allowBlank="1" showInputMessage="1" showErrorMessage="1" errorTitle="Weight Limitation Exceeded" error="You have exceeded the allowable weight limitation of this aircraft." sqref="C12" xr:uid="{00000000-0002-0000-0000-000000000000}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r:id="rId1"/>
  <headerFooter alignWithMargins="0"/>
  <ignoredErrors>
    <ignoredError sqref="E13:E14 C15" formula="1"/>
    <ignoredError sqref="C7:C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H213"/>
  <sheetViews>
    <sheetView workbookViewId="0"/>
  </sheetViews>
  <sheetFormatPr defaultRowHeight="12.75" x14ac:dyDescent="0.2"/>
  <cols>
    <col min="4" max="4" width="5.7109375" customWidth="1"/>
    <col min="5" max="5" width="29.28515625" bestFit="1" customWidth="1"/>
    <col min="6" max="8" width="12.7109375" customWidth="1"/>
    <col min="9" max="9" width="8.7109375" customWidth="1"/>
  </cols>
  <sheetData>
    <row r="1" spans="1:8" x14ac:dyDescent="0.2">
      <c r="A1" s="93"/>
      <c r="B1" s="196" t="s">
        <v>30</v>
      </c>
      <c r="C1" s="197"/>
      <c r="D1" s="1"/>
    </row>
    <row r="2" spans="1:8" ht="13.5" thickBot="1" x14ac:dyDescent="0.25">
      <c r="A2" s="94" t="s">
        <v>3</v>
      </c>
      <c r="B2" s="33" t="s">
        <v>29</v>
      </c>
      <c r="C2" s="32" t="s">
        <v>27</v>
      </c>
      <c r="D2" s="1"/>
    </row>
    <row r="3" spans="1:8" x14ac:dyDescent="0.2">
      <c r="A3" s="107">
        <v>1500</v>
      </c>
      <c r="B3" s="108">
        <v>80</v>
      </c>
      <c r="C3" s="109">
        <v>93</v>
      </c>
      <c r="D3" s="28"/>
      <c r="E3" s="29"/>
      <c r="F3" s="198" t="s">
        <v>31</v>
      </c>
      <c r="G3" s="197"/>
    </row>
    <row r="4" spans="1:8" ht="13.5" thickBot="1" x14ac:dyDescent="0.25">
      <c r="A4" s="110">
        <v>1510</v>
      </c>
      <c r="B4" s="106">
        <v>80</v>
      </c>
      <c r="C4" s="111">
        <v>93</v>
      </c>
      <c r="D4" s="28"/>
      <c r="E4" s="22"/>
      <c r="F4" s="31" t="s">
        <v>35</v>
      </c>
      <c r="G4" s="32" t="s">
        <v>28</v>
      </c>
    </row>
    <row r="5" spans="1:8" x14ac:dyDescent="0.2">
      <c r="A5" s="110">
        <v>1520</v>
      </c>
      <c r="B5" s="106">
        <v>80</v>
      </c>
      <c r="C5" s="111">
        <v>93</v>
      </c>
      <c r="D5" s="28"/>
      <c r="E5" s="34" t="s">
        <v>32</v>
      </c>
      <c r="F5" s="35">
        <v>2650</v>
      </c>
      <c r="G5" s="36"/>
    </row>
    <row r="6" spans="1:8" x14ac:dyDescent="0.2">
      <c r="A6" s="110">
        <v>1530</v>
      </c>
      <c r="B6" s="106">
        <v>80</v>
      </c>
      <c r="C6" s="111">
        <v>93</v>
      </c>
      <c r="D6" s="28"/>
      <c r="E6" s="30" t="s">
        <v>33</v>
      </c>
      <c r="F6">
        <v>2650</v>
      </c>
      <c r="G6" s="54">
        <v>87.3</v>
      </c>
    </row>
    <row r="7" spans="1:8" x14ac:dyDescent="0.2">
      <c r="A7" s="110">
        <v>1540</v>
      </c>
      <c r="B7" s="106">
        <v>80</v>
      </c>
      <c r="C7" s="111">
        <v>93</v>
      </c>
      <c r="D7" s="28"/>
      <c r="E7" s="37"/>
      <c r="F7" s="16">
        <v>2650</v>
      </c>
      <c r="G7" s="55">
        <v>93</v>
      </c>
    </row>
    <row r="8" spans="1:8" x14ac:dyDescent="0.2">
      <c r="A8" s="110">
        <v>1550</v>
      </c>
      <c r="B8" s="106">
        <v>80</v>
      </c>
      <c r="C8" s="111">
        <v>93</v>
      </c>
      <c r="D8" s="28"/>
      <c r="E8" s="30" t="s">
        <v>34</v>
      </c>
      <c r="F8">
        <v>2650</v>
      </c>
      <c r="G8" s="54">
        <v>87.3</v>
      </c>
    </row>
    <row r="9" spans="1:8" ht="13.5" thickBot="1" x14ac:dyDescent="0.25">
      <c r="A9" s="110">
        <v>1560</v>
      </c>
      <c r="B9" s="106">
        <v>80</v>
      </c>
      <c r="C9" s="111">
        <v>93</v>
      </c>
      <c r="D9" s="28"/>
      <c r="E9" s="22"/>
      <c r="F9" s="23">
        <v>2650</v>
      </c>
      <c r="G9" s="56">
        <v>93</v>
      </c>
    </row>
    <row r="10" spans="1:8" ht="13.5" thickBot="1" x14ac:dyDescent="0.25">
      <c r="A10" s="110">
        <v>1570</v>
      </c>
      <c r="B10" s="106">
        <v>80</v>
      </c>
      <c r="C10" s="111">
        <v>93</v>
      </c>
      <c r="D10" s="28"/>
    </row>
    <row r="11" spans="1:8" x14ac:dyDescent="0.2">
      <c r="A11" s="110">
        <v>1580</v>
      </c>
      <c r="B11" s="106">
        <v>80</v>
      </c>
      <c r="C11" s="111">
        <v>93</v>
      </c>
      <c r="D11" s="28"/>
      <c r="E11" s="199" t="s">
        <v>71</v>
      </c>
      <c r="F11" s="200"/>
      <c r="G11" s="200"/>
      <c r="H11" s="201"/>
    </row>
    <row r="12" spans="1:8" ht="13.5" thickBot="1" x14ac:dyDescent="0.25">
      <c r="A12" s="110">
        <v>1590</v>
      </c>
      <c r="B12" s="106">
        <v>80</v>
      </c>
      <c r="C12" s="111">
        <v>93</v>
      </c>
      <c r="D12" s="28"/>
      <c r="E12" s="41" t="s">
        <v>37</v>
      </c>
      <c r="F12" s="70" t="s">
        <v>35</v>
      </c>
      <c r="G12" s="74" t="s">
        <v>28</v>
      </c>
      <c r="H12" s="32" t="s">
        <v>36</v>
      </c>
    </row>
    <row r="13" spans="1:8" x14ac:dyDescent="0.2">
      <c r="A13" s="95">
        <v>1600</v>
      </c>
      <c r="B13" s="106">
        <v>80</v>
      </c>
      <c r="C13" s="39">
        <v>93</v>
      </c>
      <c r="D13" s="28"/>
      <c r="E13" s="78" t="str">
        <f>'N56210'!A6</f>
        <v>Basic Empty Weight</v>
      </c>
      <c r="F13" s="71">
        <v>1613.95</v>
      </c>
      <c r="G13" s="75">
        <v>83.76</v>
      </c>
      <c r="H13" s="38">
        <f>'N56210'!E6</f>
        <v>135.18445200000002</v>
      </c>
    </row>
    <row r="14" spans="1:8" x14ac:dyDescent="0.2">
      <c r="A14" s="95">
        <v>1610</v>
      </c>
      <c r="B14" s="106">
        <v>80</v>
      </c>
      <c r="C14" s="39">
        <v>93</v>
      </c>
      <c r="D14" s="28"/>
      <c r="E14" s="79" t="str">
        <f>'N56210'!A7</f>
        <v>Pilot + Front Seat Occupant</v>
      </c>
      <c r="F14" s="72">
        <f>F13+'N56210'!C7</f>
        <v>1993.95</v>
      </c>
      <c r="G14" s="76">
        <f>(H14*1000)/F14</f>
        <v>83.138720629905478</v>
      </c>
      <c r="H14" s="39">
        <f>H13+'N56210'!E7</f>
        <v>165.77445200000003</v>
      </c>
    </row>
    <row r="15" spans="1:8" x14ac:dyDescent="0.2">
      <c r="A15" s="95">
        <v>1620</v>
      </c>
      <c r="B15" s="106">
        <v>80</v>
      </c>
      <c r="C15" s="39">
        <v>93</v>
      </c>
      <c r="D15" s="28"/>
      <c r="E15" s="79" t="str">
        <f>'N56210'!A8</f>
        <v>Rear Seat Occupant(s)</v>
      </c>
      <c r="F15" s="72">
        <f>F14+'N56210'!C8</f>
        <v>1993.95</v>
      </c>
      <c r="G15" s="76">
        <f>(H15*1000)/F15</f>
        <v>83.138720629905478</v>
      </c>
      <c r="H15" s="39">
        <f>H14+'N56210'!E8</f>
        <v>165.77445200000003</v>
      </c>
    </row>
    <row r="16" spans="1:8" x14ac:dyDescent="0.2">
      <c r="A16" s="95">
        <v>1630</v>
      </c>
      <c r="B16" s="106">
        <v>80</v>
      </c>
      <c r="C16" s="39">
        <v>93</v>
      </c>
      <c r="D16" s="28"/>
      <c r="E16" s="79" t="str">
        <f>'N56210'!A9</f>
        <v>Baggage (Max 200 Lbs)</v>
      </c>
      <c r="F16" s="72">
        <f>F15+'N56210'!C9</f>
        <v>2003.95</v>
      </c>
      <c r="G16" s="76">
        <f>(H16*1000)/F16</f>
        <v>83.436439032910016</v>
      </c>
      <c r="H16" s="39">
        <f>H15+'N56210'!E9</f>
        <v>167.20245200000002</v>
      </c>
    </row>
    <row r="17" spans="1:8" x14ac:dyDescent="0.2">
      <c r="A17" s="95">
        <v>1640</v>
      </c>
      <c r="B17" s="106">
        <v>80</v>
      </c>
      <c r="C17" s="39">
        <v>93</v>
      </c>
      <c r="D17" s="28"/>
      <c r="E17" s="79" t="str">
        <f>'N56210'!A11</f>
        <v>Fuel Load (Max 48 Gal Usable)</v>
      </c>
      <c r="F17" s="72">
        <f>F16+'N56210'!C11</f>
        <v>2291.9499999999998</v>
      </c>
      <c r="G17" s="76">
        <f>(H17*1000)/F17</f>
        <v>84.889483627478796</v>
      </c>
      <c r="H17" s="39">
        <f>H16+'N56210'!E11</f>
        <v>194.56245200000001</v>
      </c>
    </row>
    <row r="18" spans="1:8" x14ac:dyDescent="0.2">
      <c r="A18" s="95">
        <v>1650</v>
      </c>
      <c r="B18" s="106">
        <v>80</v>
      </c>
      <c r="C18" s="39">
        <v>93</v>
      </c>
      <c r="D18" s="28"/>
      <c r="E18" s="79" t="str">
        <f>'N56210'!A14</f>
        <v>TO Condition (Max 2650 Lbs)</v>
      </c>
      <c r="F18" s="72">
        <f>'N56210'!C14</f>
        <v>2283.9499999999998</v>
      </c>
      <c r="G18" s="76">
        <f>'N56210'!D14</f>
        <v>84.854069484883667</v>
      </c>
      <c r="H18" s="39">
        <f>'N56210'!E14</f>
        <v>193.80245200000002</v>
      </c>
    </row>
    <row r="19" spans="1:8" x14ac:dyDescent="0.2">
      <c r="A19" s="95">
        <v>1660</v>
      </c>
      <c r="B19" s="106">
        <v>80</v>
      </c>
      <c r="C19" s="39">
        <v>93</v>
      </c>
      <c r="D19" s="28"/>
      <c r="E19" s="30" t="s">
        <v>67</v>
      </c>
      <c r="F19" s="72">
        <f>'N56210'!C14</f>
        <v>2283.9499999999998</v>
      </c>
      <c r="G19" s="76">
        <f>(H19/F19)*1000</f>
        <v>85.212658770988867</v>
      </c>
      <c r="H19" s="39">
        <f>('N56210'!E14)+0.819</f>
        <v>194.62145200000001</v>
      </c>
    </row>
    <row r="20" spans="1:8" ht="13.5" thickBot="1" x14ac:dyDescent="0.25">
      <c r="A20" s="95">
        <v>1670</v>
      </c>
      <c r="B20" s="106">
        <v>80</v>
      </c>
      <c r="C20" s="39">
        <v>93</v>
      </c>
      <c r="D20" s="28"/>
      <c r="E20" s="80" t="str">
        <f>'N56210'!A16</f>
        <v>Landing Condition</v>
      </c>
      <c r="F20" s="73">
        <f>'N56210'!C16</f>
        <v>2163.9499999999998</v>
      </c>
      <c r="G20" s="77">
        <f>'N56210'!D16</f>
        <v>84.291435569213718</v>
      </c>
      <c r="H20" s="40">
        <f>'N56210'!E16</f>
        <v>182.40245200000001</v>
      </c>
    </row>
    <row r="21" spans="1:8" ht="13.5" thickBot="1" x14ac:dyDescent="0.25">
      <c r="A21" s="95">
        <v>1680</v>
      </c>
      <c r="B21" s="106">
        <v>80</v>
      </c>
      <c r="C21" s="39">
        <v>93</v>
      </c>
      <c r="D21" s="28"/>
    </row>
    <row r="22" spans="1:8" x14ac:dyDescent="0.2">
      <c r="A22" s="95">
        <v>1690</v>
      </c>
      <c r="B22" s="106">
        <v>80</v>
      </c>
      <c r="C22" s="39">
        <v>93</v>
      </c>
      <c r="D22" s="28"/>
      <c r="E22" s="78" t="s">
        <v>68</v>
      </c>
      <c r="F22" s="99"/>
      <c r="G22" s="92"/>
      <c r="H22" s="92"/>
    </row>
    <row r="23" spans="1:8" x14ac:dyDescent="0.2">
      <c r="A23" s="95">
        <v>1700</v>
      </c>
      <c r="B23" s="106">
        <v>80</v>
      </c>
      <c r="C23" s="39">
        <v>93</v>
      </c>
      <c r="D23" s="28"/>
      <c r="E23" s="101" t="s">
        <v>72</v>
      </c>
      <c r="F23" s="105">
        <v>131</v>
      </c>
    </row>
    <row r="24" spans="1:8" ht="13.5" thickBot="1" x14ac:dyDescent="0.25">
      <c r="A24" s="95">
        <v>1705</v>
      </c>
      <c r="B24" s="106">
        <v>80</v>
      </c>
      <c r="C24" s="39">
        <v>93</v>
      </c>
      <c r="D24" s="28"/>
      <c r="E24" s="100" t="s">
        <v>69</v>
      </c>
      <c r="F24" s="102">
        <v>96</v>
      </c>
      <c r="G24" s="92"/>
      <c r="H24" s="92"/>
    </row>
    <row r="25" spans="1:8" x14ac:dyDescent="0.2">
      <c r="A25" s="95">
        <v>1710</v>
      </c>
      <c r="B25" s="106">
        <v>80</v>
      </c>
      <c r="C25" s="39">
        <v>93</v>
      </c>
      <c r="D25" s="28"/>
    </row>
    <row r="26" spans="1:8" x14ac:dyDescent="0.2">
      <c r="A26" s="95">
        <v>1715</v>
      </c>
      <c r="B26" s="106">
        <v>80</v>
      </c>
      <c r="C26" s="39">
        <v>93</v>
      </c>
      <c r="D26" s="28"/>
      <c r="E26" s="97" t="s">
        <v>70</v>
      </c>
      <c r="F26" s="104">
        <v>42878</v>
      </c>
      <c r="G26" s="92"/>
      <c r="H26" s="92"/>
    </row>
    <row r="27" spans="1:8" x14ac:dyDescent="0.2">
      <c r="A27" s="95">
        <v>1720</v>
      </c>
      <c r="B27" s="106">
        <v>80</v>
      </c>
      <c r="C27" s="39">
        <v>93</v>
      </c>
      <c r="D27" s="28"/>
    </row>
    <row r="28" spans="1:8" x14ac:dyDescent="0.2">
      <c r="A28" s="95">
        <v>1725</v>
      </c>
      <c r="B28" s="106">
        <v>80</v>
      </c>
      <c r="C28" s="39">
        <v>93</v>
      </c>
      <c r="D28" s="28"/>
    </row>
    <row r="29" spans="1:8" x14ac:dyDescent="0.2">
      <c r="A29" s="95">
        <v>1730</v>
      </c>
      <c r="B29" s="106">
        <v>80</v>
      </c>
      <c r="C29" s="39">
        <v>93</v>
      </c>
      <c r="D29" s="28"/>
    </row>
    <row r="30" spans="1:8" x14ac:dyDescent="0.2">
      <c r="A30" s="95">
        <v>1735</v>
      </c>
      <c r="B30" s="106">
        <v>80</v>
      </c>
      <c r="C30" s="39">
        <v>93</v>
      </c>
      <c r="D30" s="28"/>
    </row>
    <row r="31" spans="1:8" x14ac:dyDescent="0.2">
      <c r="A31" s="95">
        <v>1740</v>
      </c>
      <c r="B31" s="106">
        <v>80</v>
      </c>
      <c r="C31" s="39">
        <v>93</v>
      </c>
      <c r="D31" s="28"/>
    </row>
    <row r="32" spans="1:8" x14ac:dyDescent="0.2">
      <c r="A32" s="95">
        <v>1745</v>
      </c>
      <c r="B32" s="106">
        <v>80</v>
      </c>
      <c r="C32" s="39">
        <v>93</v>
      </c>
      <c r="D32" s="28"/>
    </row>
    <row r="33" spans="1:4" x14ac:dyDescent="0.2">
      <c r="A33" s="95">
        <v>1750</v>
      </c>
      <c r="B33" s="106">
        <v>80</v>
      </c>
      <c r="C33" s="39">
        <v>93</v>
      </c>
      <c r="D33" s="28"/>
    </row>
    <row r="34" spans="1:4" x14ac:dyDescent="0.2">
      <c r="A34" s="95">
        <v>1755</v>
      </c>
      <c r="B34" s="106">
        <v>80</v>
      </c>
      <c r="C34" s="39">
        <v>93</v>
      </c>
      <c r="D34" s="28"/>
    </row>
    <row r="35" spans="1:4" x14ac:dyDescent="0.2">
      <c r="A35" s="95">
        <v>1760</v>
      </c>
      <c r="B35" s="106">
        <v>80</v>
      </c>
      <c r="C35" s="39">
        <v>93</v>
      </c>
      <c r="D35" s="28"/>
    </row>
    <row r="36" spans="1:4" x14ac:dyDescent="0.2">
      <c r="A36" s="95">
        <v>1765</v>
      </c>
      <c r="B36" s="106">
        <v>80</v>
      </c>
      <c r="C36" s="39">
        <v>93</v>
      </c>
      <c r="D36" s="28"/>
    </row>
    <row r="37" spans="1:4" x14ac:dyDescent="0.2">
      <c r="A37" s="95">
        <v>1770</v>
      </c>
      <c r="B37" s="106">
        <v>80</v>
      </c>
      <c r="C37" s="39">
        <v>93</v>
      </c>
      <c r="D37" s="28"/>
    </row>
    <row r="38" spans="1:4" x14ac:dyDescent="0.2">
      <c r="A38" s="95">
        <v>1775</v>
      </c>
      <c r="B38" s="106">
        <v>80</v>
      </c>
      <c r="C38" s="39">
        <v>93</v>
      </c>
      <c r="D38" s="28"/>
    </row>
    <row r="39" spans="1:4" x14ac:dyDescent="0.2">
      <c r="A39" s="95">
        <v>1780</v>
      </c>
      <c r="B39" s="106">
        <v>80</v>
      </c>
      <c r="C39" s="39">
        <v>93</v>
      </c>
      <c r="D39" s="28"/>
    </row>
    <row r="40" spans="1:4" x14ac:dyDescent="0.2">
      <c r="A40" s="95">
        <v>1785</v>
      </c>
      <c r="B40" s="106">
        <v>80</v>
      </c>
      <c r="C40" s="39">
        <v>93</v>
      </c>
      <c r="D40" s="28"/>
    </row>
    <row r="41" spans="1:4" x14ac:dyDescent="0.2">
      <c r="A41" s="95">
        <v>1790</v>
      </c>
      <c r="B41" s="106">
        <v>80</v>
      </c>
      <c r="C41" s="39">
        <v>93</v>
      </c>
      <c r="D41" s="28"/>
    </row>
    <row r="42" spans="1:4" x14ac:dyDescent="0.2">
      <c r="A42" s="95">
        <v>1795</v>
      </c>
      <c r="B42" s="106">
        <v>80</v>
      </c>
      <c r="C42" s="39">
        <v>93</v>
      </c>
      <c r="D42" s="28"/>
    </row>
    <row r="43" spans="1:4" x14ac:dyDescent="0.2">
      <c r="A43" s="129">
        <v>1800</v>
      </c>
      <c r="B43" s="130">
        <v>80</v>
      </c>
      <c r="C43" s="131">
        <v>93</v>
      </c>
      <c r="D43" s="28"/>
    </row>
    <row r="44" spans="1:4" x14ac:dyDescent="0.2">
      <c r="A44" s="95">
        <v>1805</v>
      </c>
      <c r="B44" s="106">
        <v>80.02</v>
      </c>
      <c r="C44" s="39">
        <v>93</v>
      </c>
      <c r="D44" s="28"/>
    </row>
    <row r="45" spans="1:4" x14ac:dyDescent="0.2">
      <c r="A45" s="95">
        <v>1810</v>
      </c>
      <c r="B45" s="106">
        <v>80.040000000000006</v>
      </c>
      <c r="C45" s="39">
        <v>93</v>
      </c>
      <c r="D45" s="28"/>
    </row>
    <row r="46" spans="1:4" x14ac:dyDescent="0.2">
      <c r="A46" s="95">
        <v>1815</v>
      </c>
      <c r="B46" s="106">
        <v>80.06</v>
      </c>
      <c r="C46" s="39">
        <v>93</v>
      </c>
      <c r="D46" s="28"/>
    </row>
    <row r="47" spans="1:4" x14ac:dyDescent="0.2">
      <c r="A47" s="95">
        <v>1820</v>
      </c>
      <c r="B47" s="106">
        <v>80.08</v>
      </c>
      <c r="C47" s="39">
        <v>93</v>
      </c>
      <c r="D47" s="28"/>
    </row>
    <row r="48" spans="1:4" x14ac:dyDescent="0.2">
      <c r="A48" s="95">
        <v>1825</v>
      </c>
      <c r="B48" s="106">
        <v>80.099999999999994</v>
      </c>
      <c r="C48" s="39">
        <v>93</v>
      </c>
      <c r="D48" s="28"/>
    </row>
    <row r="49" spans="1:4" x14ac:dyDescent="0.2">
      <c r="A49" s="95">
        <v>1830</v>
      </c>
      <c r="B49" s="106">
        <v>80.12</v>
      </c>
      <c r="C49" s="39">
        <v>93</v>
      </c>
      <c r="D49" s="28"/>
    </row>
    <row r="50" spans="1:4" x14ac:dyDescent="0.2">
      <c r="A50" s="95">
        <v>1835</v>
      </c>
      <c r="B50" s="106">
        <v>80.14</v>
      </c>
      <c r="C50" s="39">
        <v>93</v>
      </c>
      <c r="D50" s="28"/>
    </row>
    <row r="51" spans="1:4" x14ac:dyDescent="0.2">
      <c r="A51" s="95">
        <v>1840</v>
      </c>
      <c r="B51" s="106">
        <v>80.16</v>
      </c>
      <c r="C51" s="39">
        <v>93</v>
      </c>
      <c r="D51" s="28"/>
    </row>
    <row r="52" spans="1:4" x14ac:dyDescent="0.2">
      <c r="A52" s="95">
        <v>1845</v>
      </c>
      <c r="B52" s="106">
        <v>80.180000000000007</v>
      </c>
      <c r="C52" s="39">
        <v>93</v>
      </c>
      <c r="D52" s="28"/>
    </row>
    <row r="53" spans="1:4" x14ac:dyDescent="0.2">
      <c r="A53" s="95">
        <v>1850</v>
      </c>
      <c r="B53" s="106">
        <v>80.2</v>
      </c>
      <c r="C53" s="39">
        <v>93</v>
      </c>
      <c r="D53" s="28"/>
    </row>
    <row r="54" spans="1:4" x14ac:dyDescent="0.2">
      <c r="A54" s="95">
        <v>1855</v>
      </c>
      <c r="B54" s="106">
        <v>80.22</v>
      </c>
      <c r="C54" s="39">
        <v>93</v>
      </c>
      <c r="D54" s="28"/>
    </row>
    <row r="55" spans="1:4" x14ac:dyDescent="0.2">
      <c r="A55" s="95">
        <v>1860</v>
      </c>
      <c r="B55" s="106">
        <v>80.239999999999995</v>
      </c>
      <c r="C55" s="39">
        <v>93</v>
      </c>
      <c r="D55" s="28"/>
    </row>
    <row r="56" spans="1:4" x14ac:dyDescent="0.2">
      <c r="A56" s="95">
        <v>1865</v>
      </c>
      <c r="B56" s="106">
        <v>80.260000000000005</v>
      </c>
      <c r="C56" s="39">
        <v>93</v>
      </c>
      <c r="D56" s="28"/>
    </row>
    <row r="57" spans="1:4" x14ac:dyDescent="0.2">
      <c r="A57" s="95">
        <v>1870</v>
      </c>
      <c r="B57" s="106">
        <v>80.28</v>
      </c>
      <c r="C57" s="39">
        <v>93</v>
      </c>
      <c r="D57" s="28"/>
    </row>
    <row r="58" spans="1:4" x14ac:dyDescent="0.2">
      <c r="A58" s="95">
        <v>1875</v>
      </c>
      <c r="B58" s="106">
        <v>80.3</v>
      </c>
      <c r="C58" s="39">
        <v>93</v>
      </c>
      <c r="D58" s="28"/>
    </row>
    <row r="59" spans="1:4" x14ac:dyDescent="0.2">
      <c r="A59" s="95">
        <v>1880</v>
      </c>
      <c r="B59" s="106">
        <v>80.319999999999993</v>
      </c>
      <c r="C59" s="39">
        <v>93</v>
      </c>
      <c r="D59" s="28"/>
    </row>
    <row r="60" spans="1:4" x14ac:dyDescent="0.2">
      <c r="A60" s="95">
        <v>1885</v>
      </c>
      <c r="B60" s="106">
        <v>80.34</v>
      </c>
      <c r="C60" s="39">
        <v>93</v>
      </c>
      <c r="D60" s="28"/>
    </row>
    <row r="61" spans="1:4" x14ac:dyDescent="0.2">
      <c r="A61" s="95">
        <v>1890</v>
      </c>
      <c r="B61" s="106">
        <v>80.36</v>
      </c>
      <c r="C61" s="39">
        <v>93</v>
      </c>
      <c r="D61" s="28"/>
    </row>
    <row r="62" spans="1:4" x14ac:dyDescent="0.2">
      <c r="A62" s="95">
        <v>1895</v>
      </c>
      <c r="B62" s="106">
        <v>80.38</v>
      </c>
      <c r="C62" s="39">
        <v>93</v>
      </c>
      <c r="D62" s="28"/>
    </row>
    <row r="63" spans="1:4" x14ac:dyDescent="0.2">
      <c r="A63" s="95">
        <v>1900</v>
      </c>
      <c r="B63" s="106">
        <v>80.400000000000006</v>
      </c>
      <c r="C63" s="39">
        <v>93</v>
      </c>
      <c r="D63" s="28"/>
    </row>
    <row r="64" spans="1:4" x14ac:dyDescent="0.2">
      <c r="A64" s="95">
        <v>1905</v>
      </c>
      <c r="B64" s="106">
        <v>80.42</v>
      </c>
      <c r="C64" s="39">
        <v>93</v>
      </c>
      <c r="D64" s="28"/>
    </row>
    <row r="65" spans="1:4" x14ac:dyDescent="0.2">
      <c r="A65" s="95">
        <v>1910</v>
      </c>
      <c r="B65" s="106">
        <v>80.44</v>
      </c>
      <c r="C65" s="39">
        <v>93</v>
      </c>
      <c r="D65" s="28"/>
    </row>
    <row r="66" spans="1:4" x14ac:dyDescent="0.2">
      <c r="A66" s="95">
        <v>1915</v>
      </c>
      <c r="B66" s="106">
        <v>80.459999999999994</v>
      </c>
      <c r="C66" s="39">
        <v>93</v>
      </c>
      <c r="D66" s="28"/>
    </row>
    <row r="67" spans="1:4" x14ac:dyDescent="0.2">
      <c r="A67" s="95">
        <v>1920</v>
      </c>
      <c r="B67" s="106">
        <v>80.48</v>
      </c>
      <c r="C67" s="39">
        <v>93</v>
      </c>
      <c r="D67" s="28"/>
    </row>
    <row r="68" spans="1:4" x14ac:dyDescent="0.2">
      <c r="A68" s="132">
        <v>1925</v>
      </c>
      <c r="B68" s="106">
        <v>80.5</v>
      </c>
      <c r="C68" s="133">
        <v>93</v>
      </c>
      <c r="D68" s="28"/>
    </row>
    <row r="69" spans="1:4" x14ac:dyDescent="0.2">
      <c r="A69" s="95">
        <v>1930</v>
      </c>
      <c r="B69" s="106">
        <v>80.52</v>
      </c>
      <c r="C69" s="39">
        <v>93</v>
      </c>
      <c r="D69" s="28"/>
    </row>
    <row r="70" spans="1:4" x14ac:dyDescent="0.2">
      <c r="A70" s="95">
        <v>1935</v>
      </c>
      <c r="B70" s="106">
        <v>80.540000000000006</v>
      </c>
      <c r="C70" s="39">
        <v>93</v>
      </c>
      <c r="D70" s="28"/>
    </row>
    <row r="71" spans="1:4" x14ac:dyDescent="0.2">
      <c r="A71" s="95">
        <v>1940</v>
      </c>
      <c r="B71" s="106">
        <v>80.56</v>
      </c>
      <c r="C71" s="39">
        <v>93</v>
      </c>
      <c r="D71" s="28"/>
    </row>
    <row r="72" spans="1:4" x14ac:dyDescent="0.2">
      <c r="A72" s="95">
        <v>1945</v>
      </c>
      <c r="B72" s="106">
        <v>80.58</v>
      </c>
      <c r="C72" s="39">
        <v>93</v>
      </c>
      <c r="D72" s="28"/>
    </row>
    <row r="73" spans="1:4" x14ac:dyDescent="0.2">
      <c r="A73" s="95">
        <v>1950</v>
      </c>
      <c r="B73" s="106">
        <v>80.599999999999994</v>
      </c>
      <c r="C73" s="39">
        <v>93</v>
      </c>
      <c r="D73" s="28"/>
    </row>
    <row r="74" spans="1:4" x14ac:dyDescent="0.2">
      <c r="A74" s="95">
        <v>1955</v>
      </c>
      <c r="B74" s="106">
        <v>80.62</v>
      </c>
      <c r="C74" s="39">
        <v>93</v>
      </c>
      <c r="D74" s="28"/>
    </row>
    <row r="75" spans="1:4" x14ac:dyDescent="0.2">
      <c r="A75" s="95">
        <v>1960</v>
      </c>
      <c r="B75" s="106">
        <v>80.64</v>
      </c>
      <c r="C75" s="39">
        <v>93</v>
      </c>
      <c r="D75" s="28"/>
    </row>
    <row r="76" spans="1:4" x14ac:dyDescent="0.2">
      <c r="A76" s="95">
        <v>1965</v>
      </c>
      <c r="B76" s="106">
        <v>80.66</v>
      </c>
      <c r="C76" s="39">
        <v>93</v>
      </c>
      <c r="D76" s="28"/>
    </row>
    <row r="77" spans="1:4" x14ac:dyDescent="0.2">
      <c r="A77" s="95">
        <v>1970</v>
      </c>
      <c r="B77" s="106">
        <v>80.680000000000007</v>
      </c>
      <c r="C77" s="39">
        <v>93</v>
      </c>
      <c r="D77" s="28"/>
    </row>
    <row r="78" spans="1:4" x14ac:dyDescent="0.2">
      <c r="A78" s="95">
        <v>1975</v>
      </c>
      <c r="B78" s="106">
        <v>80.7</v>
      </c>
      <c r="C78" s="39">
        <v>93</v>
      </c>
      <c r="D78" s="28"/>
    </row>
    <row r="79" spans="1:4" x14ac:dyDescent="0.2">
      <c r="A79" s="95">
        <v>1980</v>
      </c>
      <c r="B79" s="106">
        <v>80.72</v>
      </c>
      <c r="C79" s="39">
        <v>93</v>
      </c>
      <c r="D79" s="28"/>
    </row>
    <row r="80" spans="1:4" x14ac:dyDescent="0.2">
      <c r="A80" s="95">
        <v>1985</v>
      </c>
      <c r="B80" s="106">
        <v>80.739999999999995</v>
      </c>
      <c r="C80" s="39">
        <v>93</v>
      </c>
      <c r="D80" s="28"/>
    </row>
    <row r="81" spans="1:4" x14ac:dyDescent="0.2">
      <c r="A81" s="95">
        <v>1990</v>
      </c>
      <c r="B81" s="106">
        <v>80.760000000000005</v>
      </c>
      <c r="C81" s="39">
        <v>93</v>
      </c>
      <c r="D81" s="28"/>
    </row>
    <row r="82" spans="1:4" x14ac:dyDescent="0.2">
      <c r="A82" s="95">
        <v>1995</v>
      </c>
      <c r="B82" s="106">
        <v>80.78</v>
      </c>
      <c r="C82" s="39">
        <v>93</v>
      </c>
      <c r="D82" s="28"/>
    </row>
    <row r="83" spans="1:4" x14ac:dyDescent="0.2">
      <c r="A83" s="95">
        <v>2000</v>
      </c>
      <c r="B83" s="106">
        <v>80.8</v>
      </c>
      <c r="C83" s="39">
        <v>93</v>
      </c>
      <c r="D83" s="28"/>
    </row>
    <row r="84" spans="1:4" x14ac:dyDescent="0.2">
      <c r="A84" s="95">
        <v>2005</v>
      </c>
      <c r="B84" s="106">
        <v>80.819999999999993</v>
      </c>
      <c r="C84" s="39">
        <v>93</v>
      </c>
      <c r="D84" s="28"/>
    </row>
    <row r="85" spans="1:4" x14ac:dyDescent="0.2">
      <c r="A85" s="95">
        <v>2010</v>
      </c>
      <c r="B85" s="106">
        <v>80.84</v>
      </c>
      <c r="C85" s="39">
        <v>93</v>
      </c>
      <c r="D85" s="28"/>
    </row>
    <row r="86" spans="1:4" x14ac:dyDescent="0.2">
      <c r="A86" s="95">
        <v>2015</v>
      </c>
      <c r="B86" s="106">
        <v>80.86</v>
      </c>
      <c r="C86" s="39">
        <v>93</v>
      </c>
      <c r="D86" s="28"/>
    </row>
    <row r="87" spans="1:4" x14ac:dyDescent="0.2">
      <c r="A87" s="95">
        <v>2020</v>
      </c>
      <c r="B87" s="106">
        <v>80.88</v>
      </c>
      <c r="C87" s="39">
        <v>93</v>
      </c>
      <c r="D87" s="28"/>
    </row>
    <row r="88" spans="1:4" x14ac:dyDescent="0.2">
      <c r="A88" s="95">
        <v>2025</v>
      </c>
      <c r="B88" s="106">
        <v>80.900000000000006</v>
      </c>
      <c r="C88" s="39">
        <v>93</v>
      </c>
      <c r="D88" s="28"/>
    </row>
    <row r="89" spans="1:4" x14ac:dyDescent="0.2">
      <c r="A89" s="95">
        <v>2030</v>
      </c>
      <c r="B89" s="106">
        <v>80.92</v>
      </c>
      <c r="C89" s="39">
        <v>93</v>
      </c>
      <c r="D89" s="28"/>
    </row>
    <row r="90" spans="1:4" x14ac:dyDescent="0.2">
      <c r="A90" s="95">
        <v>2035</v>
      </c>
      <c r="B90" s="106">
        <v>80.94</v>
      </c>
      <c r="C90" s="39">
        <v>93</v>
      </c>
      <c r="D90" s="28"/>
    </row>
    <row r="91" spans="1:4" x14ac:dyDescent="0.2">
      <c r="A91" s="95">
        <v>2040</v>
      </c>
      <c r="B91" s="106">
        <v>80.959999999999994</v>
      </c>
      <c r="C91" s="39">
        <v>93</v>
      </c>
      <c r="D91" s="28"/>
    </row>
    <row r="92" spans="1:4" x14ac:dyDescent="0.2">
      <c r="A92" s="95">
        <v>2045</v>
      </c>
      <c r="B92" s="106">
        <v>80.98</v>
      </c>
      <c r="C92" s="39">
        <v>93</v>
      </c>
      <c r="D92" s="28"/>
    </row>
    <row r="93" spans="1:4" x14ac:dyDescent="0.2">
      <c r="A93" s="95">
        <v>2050</v>
      </c>
      <c r="B93" s="106">
        <v>81</v>
      </c>
      <c r="C93" s="39">
        <v>93</v>
      </c>
      <c r="D93" s="28"/>
    </row>
    <row r="94" spans="1:4" x14ac:dyDescent="0.2">
      <c r="A94" s="95">
        <v>2055</v>
      </c>
      <c r="B94" s="106">
        <v>81.02</v>
      </c>
      <c r="C94" s="39">
        <v>93</v>
      </c>
      <c r="D94" s="28"/>
    </row>
    <row r="95" spans="1:4" x14ac:dyDescent="0.2">
      <c r="A95" s="95">
        <v>2060</v>
      </c>
      <c r="B95" s="106">
        <v>81.040000000000006</v>
      </c>
      <c r="C95" s="39">
        <v>93</v>
      </c>
      <c r="D95" s="28"/>
    </row>
    <row r="96" spans="1:4" x14ac:dyDescent="0.2">
      <c r="A96" s="95">
        <v>2065</v>
      </c>
      <c r="B96" s="106">
        <v>81.06</v>
      </c>
      <c r="C96" s="39">
        <v>93</v>
      </c>
      <c r="D96" s="28"/>
    </row>
    <row r="97" spans="1:4" x14ac:dyDescent="0.2">
      <c r="A97" s="95">
        <v>2070</v>
      </c>
      <c r="B97" s="106">
        <v>81.08</v>
      </c>
      <c r="C97" s="39">
        <v>93</v>
      </c>
      <c r="D97" s="28"/>
    </row>
    <row r="98" spans="1:4" x14ac:dyDescent="0.2">
      <c r="A98" s="95">
        <v>2075</v>
      </c>
      <c r="B98" s="106">
        <v>81.099999999999994</v>
      </c>
      <c r="C98" s="39">
        <v>93</v>
      </c>
      <c r="D98" s="28"/>
    </row>
    <row r="99" spans="1:4" x14ac:dyDescent="0.2">
      <c r="A99" s="95">
        <v>2080</v>
      </c>
      <c r="B99" s="106">
        <v>81.12</v>
      </c>
      <c r="C99" s="39">
        <v>93</v>
      </c>
      <c r="D99" s="28"/>
    </row>
    <row r="100" spans="1:4" x14ac:dyDescent="0.2">
      <c r="A100" s="95">
        <v>2085</v>
      </c>
      <c r="B100" s="106">
        <v>81.14</v>
      </c>
      <c r="C100" s="39">
        <v>93</v>
      </c>
      <c r="D100" s="28"/>
    </row>
    <row r="101" spans="1:4" x14ac:dyDescent="0.2">
      <c r="A101" s="95">
        <v>2090</v>
      </c>
      <c r="B101" s="106">
        <v>81.16</v>
      </c>
      <c r="C101" s="39">
        <v>93</v>
      </c>
      <c r="D101" s="28"/>
    </row>
    <row r="102" spans="1:4" x14ac:dyDescent="0.2">
      <c r="A102" s="95">
        <v>2095</v>
      </c>
      <c r="B102" s="106">
        <v>81.180000000000007</v>
      </c>
      <c r="C102" s="39">
        <v>93</v>
      </c>
      <c r="D102" s="28"/>
    </row>
    <row r="103" spans="1:4" x14ac:dyDescent="0.2">
      <c r="A103" s="95">
        <v>2100</v>
      </c>
      <c r="B103" s="106">
        <v>81.2</v>
      </c>
      <c r="C103" s="39">
        <v>93</v>
      </c>
      <c r="D103" s="28"/>
    </row>
    <row r="104" spans="1:4" x14ac:dyDescent="0.2">
      <c r="A104" s="95">
        <v>2105</v>
      </c>
      <c r="B104" s="106">
        <v>81.22</v>
      </c>
      <c r="C104" s="39">
        <v>93</v>
      </c>
      <c r="D104" s="28"/>
    </row>
    <row r="105" spans="1:4" x14ac:dyDescent="0.2">
      <c r="A105" s="95">
        <v>2110</v>
      </c>
      <c r="B105" s="106">
        <v>81.239999999999995</v>
      </c>
      <c r="C105" s="39">
        <v>93</v>
      </c>
      <c r="D105" s="28"/>
    </row>
    <row r="106" spans="1:4" x14ac:dyDescent="0.2">
      <c r="A106" s="95">
        <v>2115</v>
      </c>
      <c r="B106" s="106">
        <v>81.260000000000005</v>
      </c>
      <c r="C106" s="39">
        <v>93</v>
      </c>
      <c r="D106" s="28"/>
    </row>
    <row r="107" spans="1:4" x14ac:dyDescent="0.2">
      <c r="A107" s="95">
        <v>2120</v>
      </c>
      <c r="B107" s="106">
        <v>81.28</v>
      </c>
      <c r="C107" s="39">
        <v>93</v>
      </c>
      <c r="D107" s="28"/>
    </row>
    <row r="108" spans="1:4" x14ac:dyDescent="0.2">
      <c r="A108" s="95">
        <v>2125</v>
      </c>
      <c r="B108" s="106">
        <v>81.3</v>
      </c>
      <c r="C108" s="39">
        <v>93</v>
      </c>
      <c r="D108" s="28"/>
    </row>
    <row r="109" spans="1:4" x14ac:dyDescent="0.2">
      <c r="A109" s="95">
        <v>2130</v>
      </c>
      <c r="B109" s="106">
        <v>81.319999999999993</v>
      </c>
      <c r="C109" s="39">
        <v>93</v>
      </c>
      <c r="D109" s="28"/>
    </row>
    <row r="110" spans="1:4" x14ac:dyDescent="0.2">
      <c r="A110" s="95">
        <v>2135</v>
      </c>
      <c r="B110" s="106">
        <v>81.34</v>
      </c>
      <c r="C110" s="39">
        <v>93</v>
      </c>
      <c r="D110" s="28"/>
    </row>
    <row r="111" spans="1:4" x14ac:dyDescent="0.2">
      <c r="A111" s="95">
        <v>2140</v>
      </c>
      <c r="B111" s="106">
        <v>81.36</v>
      </c>
      <c r="C111" s="39">
        <v>93</v>
      </c>
      <c r="D111" s="28"/>
    </row>
    <row r="112" spans="1:4" x14ac:dyDescent="0.2">
      <c r="A112" s="95">
        <v>2145</v>
      </c>
      <c r="B112" s="106">
        <v>81.38</v>
      </c>
      <c r="C112" s="39">
        <v>93</v>
      </c>
      <c r="D112" s="28"/>
    </row>
    <row r="113" spans="1:4" x14ac:dyDescent="0.2">
      <c r="A113" s="95">
        <v>2150</v>
      </c>
      <c r="B113" s="106">
        <v>81.400000000000006</v>
      </c>
      <c r="C113" s="39">
        <v>93</v>
      </c>
      <c r="D113" s="28"/>
    </row>
    <row r="114" spans="1:4" x14ac:dyDescent="0.2">
      <c r="A114" s="95">
        <v>2155</v>
      </c>
      <c r="B114" s="106">
        <v>81.42</v>
      </c>
      <c r="C114" s="39">
        <v>93</v>
      </c>
      <c r="D114" s="28"/>
    </row>
    <row r="115" spans="1:4" x14ac:dyDescent="0.2">
      <c r="A115" s="95">
        <v>2160</v>
      </c>
      <c r="B115" s="106">
        <v>81.44</v>
      </c>
      <c r="C115" s="39">
        <v>93</v>
      </c>
      <c r="D115" s="28"/>
    </row>
    <row r="116" spans="1:4" x14ac:dyDescent="0.2">
      <c r="A116" s="95">
        <v>2165</v>
      </c>
      <c r="B116" s="106">
        <v>81.459999999999994</v>
      </c>
      <c r="C116" s="39">
        <v>93</v>
      </c>
      <c r="D116" s="28"/>
    </row>
    <row r="117" spans="1:4" x14ac:dyDescent="0.2">
      <c r="A117" s="95">
        <v>2170</v>
      </c>
      <c r="B117" s="106">
        <v>81.48</v>
      </c>
      <c r="C117" s="39">
        <v>93</v>
      </c>
      <c r="D117" s="28"/>
    </row>
    <row r="118" spans="1:4" x14ac:dyDescent="0.2">
      <c r="A118" s="95">
        <v>2175</v>
      </c>
      <c r="B118" s="106">
        <v>81.5</v>
      </c>
      <c r="C118" s="39">
        <v>93</v>
      </c>
      <c r="D118" s="28"/>
    </row>
    <row r="119" spans="1:4" x14ac:dyDescent="0.2">
      <c r="A119" s="95">
        <v>2180</v>
      </c>
      <c r="B119" s="106">
        <v>81.52</v>
      </c>
      <c r="C119" s="39">
        <v>93</v>
      </c>
      <c r="D119" s="28"/>
    </row>
    <row r="120" spans="1:4" x14ac:dyDescent="0.2">
      <c r="A120" s="95">
        <v>2185</v>
      </c>
      <c r="B120" s="106">
        <v>81.540000000000006</v>
      </c>
      <c r="C120" s="39">
        <v>93</v>
      </c>
      <c r="D120" s="28"/>
    </row>
    <row r="121" spans="1:4" x14ac:dyDescent="0.2">
      <c r="A121" s="95">
        <v>2190</v>
      </c>
      <c r="B121" s="106">
        <v>81.56</v>
      </c>
      <c r="C121" s="39">
        <v>93</v>
      </c>
      <c r="D121" s="28"/>
    </row>
    <row r="122" spans="1:4" x14ac:dyDescent="0.2">
      <c r="A122" s="95">
        <v>2195</v>
      </c>
      <c r="B122" s="106">
        <v>81.58</v>
      </c>
      <c r="C122" s="39">
        <v>93</v>
      </c>
      <c r="D122" s="28"/>
    </row>
    <row r="123" spans="1:4" x14ac:dyDescent="0.2">
      <c r="A123" s="95">
        <v>2200</v>
      </c>
      <c r="B123" s="106">
        <v>81.599999999999994</v>
      </c>
      <c r="C123" s="39">
        <v>93</v>
      </c>
      <c r="D123" s="28"/>
    </row>
    <row r="124" spans="1:4" x14ac:dyDescent="0.2">
      <c r="A124" s="95">
        <v>2205</v>
      </c>
      <c r="B124" s="106">
        <v>81.62</v>
      </c>
      <c r="C124" s="39">
        <v>93</v>
      </c>
      <c r="D124" s="28"/>
    </row>
    <row r="125" spans="1:4" x14ac:dyDescent="0.2">
      <c r="A125" s="95">
        <v>2210</v>
      </c>
      <c r="B125" s="106">
        <v>81.64</v>
      </c>
      <c r="C125" s="39">
        <v>93</v>
      </c>
      <c r="D125" s="28"/>
    </row>
    <row r="126" spans="1:4" x14ac:dyDescent="0.2">
      <c r="A126" s="95">
        <v>2215</v>
      </c>
      <c r="B126" s="106">
        <v>81.66</v>
      </c>
      <c r="C126" s="39">
        <v>93</v>
      </c>
      <c r="D126" s="28"/>
    </row>
    <row r="127" spans="1:4" x14ac:dyDescent="0.2">
      <c r="A127" s="95">
        <v>2220</v>
      </c>
      <c r="B127" s="106">
        <v>81.680000000000007</v>
      </c>
      <c r="C127" s="39">
        <v>93</v>
      </c>
      <c r="D127" s="28"/>
    </row>
    <row r="128" spans="1:4" x14ac:dyDescent="0.2">
      <c r="A128" s="95">
        <v>2225</v>
      </c>
      <c r="B128" s="106">
        <v>81.7</v>
      </c>
      <c r="C128" s="39">
        <v>93</v>
      </c>
      <c r="D128" s="28"/>
    </row>
    <row r="129" spans="1:4" x14ac:dyDescent="0.2">
      <c r="A129" s="95">
        <v>2230</v>
      </c>
      <c r="B129" s="106">
        <v>81.72</v>
      </c>
      <c r="C129" s="39">
        <v>93</v>
      </c>
      <c r="D129" s="28"/>
    </row>
    <row r="130" spans="1:4" x14ac:dyDescent="0.2">
      <c r="A130" s="95">
        <v>2235</v>
      </c>
      <c r="B130" s="106">
        <v>81.739999999999995</v>
      </c>
      <c r="C130" s="39">
        <v>93</v>
      </c>
      <c r="D130" s="28"/>
    </row>
    <row r="131" spans="1:4" x14ac:dyDescent="0.2">
      <c r="A131" s="95">
        <v>2240</v>
      </c>
      <c r="B131" s="106">
        <v>81.760000000000005</v>
      </c>
      <c r="C131" s="39">
        <v>93</v>
      </c>
      <c r="D131" s="28"/>
    </row>
    <row r="132" spans="1:4" x14ac:dyDescent="0.2">
      <c r="A132" s="95">
        <v>2245</v>
      </c>
      <c r="B132" s="106">
        <v>81.78</v>
      </c>
      <c r="C132" s="39">
        <v>93</v>
      </c>
      <c r="D132" s="28"/>
    </row>
    <row r="133" spans="1:4" x14ac:dyDescent="0.2">
      <c r="A133" s="95">
        <v>2250</v>
      </c>
      <c r="B133" s="106">
        <v>81.8</v>
      </c>
      <c r="C133" s="39">
        <v>93</v>
      </c>
      <c r="D133" s="28"/>
    </row>
    <row r="134" spans="1:4" x14ac:dyDescent="0.2">
      <c r="A134" s="95">
        <v>2255</v>
      </c>
      <c r="B134" s="106">
        <v>81.819999999999993</v>
      </c>
      <c r="C134" s="39">
        <v>93</v>
      </c>
      <c r="D134" s="28"/>
    </row>
    <row r="135" spans="1:4" x14ac:dyDescent="0.2">
      <c r="A135" s="95">
        <v>2260</v>
      </c>
      <c r="B135" s="106">
        <v>81.84</v>
      </c>
      <c r="C135" s="39">
        <v>93</v>
      </c>
      <c r="D135" s="28"/>
    </row>
    <row r="136" spans="1:4" x14ac:dyDescent="0.2">
      <c r="A136" s="95">
        <v>2265</v>
      </c>
      <c r="B136" s="106">
        <v>81.86</v>
      </c>
      <c r="C136" s="39">
        <v>93</v>
      </c>
      <c r="D136" s="28"/>
    </row>
    <row r="137" spans="1:4" x14ac:dyDescent="0.2">
      <c r="A137" s="95">
        <v>2270</v>
      </c>
      <c r="B137" s="106">
        <v>81.88</v>
      </c>
      <c r="C137" s="39">
        <v>93</v>
      </c>
      <c r="D137" s="28"/>
    </row>
    <row r="138" spans="1:4" x14ac:dyDescent="0.2">
      <c r="A138" s="95">
        <v>2275</v>
      </c>
      <c r="B138" s="106">
        <v>81.900000000000006</v>
      </c>
      <c r="C138" s="39">
        <v>93</v>
      </c>
      <c r="D138" s="28"/>
    </row>
    <row r="139" spans="1:4" x14ac:dyDescent="0.2">
      <c r="A139" s="95">
        <v>2280</v>
      </c>
      <c r="B139" s="106">
        <v>81.92</v>
      </c>
      <c r="C139" s="39">
        <v>93</v>
      </c>
      <c r="D139" s="28"/>
    </row>
    <row r="140" spans="1:4" x14ac:dyDescent="0.2">
      <c r="A140" s="95">
        <v>2285</v>
      </c>
      <c r="B140" s="106">
        <v>81.94</v>
      </c>
      <c r="C140" s="39">
        <v>93</v>
      </c>
      <c r="D140" s="28"/>
    </row>
    <row r="141" spans="1:4" x14ac:dyDescent="0.2">
      <c r="A141" s="95">
        <v>2290</v>
      </c>
      <c r="B141" s="106">
        <v>81.96</v>
      </c>
      <c r="C141" s="39">
        <v>93</v>
      </c>
      <c r="D141" s="28"/>
    </row>
    <row r="142" spans="1:4" x14ac:dyDescent="0.2">
      <c r="A142" s="95">
        <v>2295</v>
      </c>
      <c r="B142" s="106">
        <v>81.98</v>
      </c>
      <c r="C142" s="39">
        <v>93</v>
      </c>
      <c r="D142" s="28"/>
    </row>
    <row r="143" spans="1:4" x14ac:dyDescent="0.2">
      <c r="A143" s="129">
        <v>2300</v>
      </c>
      <c r="B143" s="130">
        <v>82</v>
      </c>
      <c r="C143" s="131">
        <v>93</v>
      </c>
      <c r="D143" s="28"/>
    </row>
    <row r="144" spans="1:4" x14ac:dyDescent="0.2">
      <c r="A144" s="95">
        <v>2305</v>
      </c>
      <c r="B144" s="106">
        <v>82.075714285714284</v>
      </c>
      <c r="C144" s="39">
        <v>93</v>
      </c>
      <c r="D144" s="28"/>
    </row>
    <row r="145" spans="1:4" x14ac:dyDescent="0.2">
      <c r="A145" s="95">
        <v>2310</v>
      </c>
      <c r="B145" s="106">
        <v>82.151428571428568</v>
      </c>
      <c r="C145" s="39">
        <v>93</v>
      </c>
      <c r="D145" s="28"/>
    </row>
    <row r="146" spans="1:4" x14ac:dyDescent="0.2">
      <c r="A146" s="95">
        <v>2315</v>
      </c>
      <c r="B146" s="106">
        <v>82.227142857142852</v>
      </c>
      <c r="C146" s="39">
        <v>93</v>
      </c>
      <c r="D146" s="28"/>
    </row>
    <row r="147" spans="1:4" x14ac:dyDescent="0.2">
      <c r="A147" s="95">
        <v>2320</v>
      </c>
      <c r="B147" s="106">
        <v>82.30285714285715</v>
      </c>
      <c r="C147" s="39">
        <v>93</v>
      </c>
      <c r="D147" s="28"/>
    </row>
    <row r="148" spans="1:4" x14ac:dyDescent="0.2">
      <c r="A148" s="95">
        <v>2325</v>
      </c>
      <c r="B148" s="106">
        <v>82.378571428571433</v>
      </c>
      <c r="C148" s="39">
        <v>93</v>
      </c>
      <c r="D148" s="28"/>
    </row>
    <row r="149" spans="1:4" x14ac:dyDescent="0.2">
      <c r="A149" s="95">
        <v>2330</v>
      </c>
      <c r="B149" s="106">
        <v>82.454285714285717</v>
      </c>
      <c r="C149" s="39">
        <v>93</v>
      </c>
      <c r="D149" s="28"/>
    </row>
    <row r="150" spans="1:4" x14ac:dyDescent="0.2">
      <c r="A150" s="95">
        <v>2335</v>
      </c>
      <c r="B150" s="106">
        <v>82.53</v>
      </c>
      <c r="C150" s="39">
        <v>93</v>
      </c>
      <c r="D150" s="28"/>
    </row>
    <row r="151" spans="1:4" x14ac:dyDescent="0.2">
      <c r="A151" s="95">
        <v>2340</v>
      </c>
      <c r="B151" s="106">
        <v>82.605714285714285</v>
      </c>
      <c r="C151" s="39">
        <v>93</v>
      </c>
      <c r="D151" s="28"/>
    </row>
    <row r="152" spans="1:4" x14ac:dyDescent="0.2">
      <c r="A152" s="95">
        <v>2345</v>
      </c>
      <c r="B152" s="106">
        <v>82.681428571428569</v>
      </c>
      <c r="C152" s="39">
        <v>93</v>
      </c>
      <c r="D152" s="28"/>
    </row>
    <row r="153" spans="1:4" x14ac:dyDescent="0.2">
      <c r="A153" s="95">
        <v>2350</v>
      </c>
      <c r="B153" s="106">
        <v>82.757142857142853</v>
      </c>
      <c r="C153" s="39">
        <v>93</v>
      </c>
      <c r="D153" s="28"/>
    </row>
    <row r="154" spans="1:4" x14ac:dyDescent="0.2">
      <c r="A154" s="95">
        <v>2355</v>
      </c>
      <c r="B154" s="106">
        <v>82.832857142857137</v>
      </c>
      <c r="C154" s="39">
        <v>93</v>
      </c>
      <c r="D154" s="28"/>
    </row>
    <row r="155" spans="1:4" x14ac:dyDescent="0.2">
      <c r="A155" s="95">
        <v>2360</v>
      </c>
      <c r="B155" s="106">
        <v>82.908571428571435</v>
      </c>
      <c r="C155" s="39">
        <v>93</v>
      </c>
      <c r="D155" s="28"/>
    </row>
    <row r="156" spans="1:4" x14ac:dyDescent="0.2">
      <c r="A156" s="95">
        <v>2365</v>
      </c>
      <c r="B156" s="106">
        <v>82.984285714285718</v>
      </c>
      <c r="C156" s="39">
        <v>93</v>
      </c>
      <c r="D156" s="28"/>
    </row>
    <row r="157" spans="1:4" x14ac:dyDescent="0.2">
      <c r="A157" s="95">
        <v>2370</v>
      </c>
      <c r="B157" s="106">
        <v>83.06</v>
      </c>
      <c r="C157" s="39">
        <v>93</v>
      </c>
      <c r="D157" s="28"/>
    </row>
    <row r="158" spans="1:4" x14ac:dyDescent="0.2">
      <c r="A158" s="95">
        <v>2375</v>
      </c>
      <c r="B158" s="106">
        <v>83.135714285714286</v>
      </c>
      <c r="C158" s="39">
        <v>93</v>
      </c>
      <c r="D158" s="28"/>
    </row>
    <row r="159" spans="1:4" x14ac:dyDescent="0.2">
      <c r="A159" s="95">
        <v>2380</v>
      </c>
      <c r="B159" s="106">
        <v>83.21142857142857</v>
      </c>
      <c r="C159" s="39">
        <v>93</v>
      </c>
      <c r="D159" s="28"/>
    </row>
    <row r="160" spans="1:4" x14ac:dyDescent="0.2">
      <c r="A160" s="95">
        <v>2385</v>
      </c>
      <c r="B160" s="106">
        <v>83.287142857142854</v>
      </c>
      <c r="C160" s="39">
        <v>93</v>
      </c>
      <c r="D160" s="28"/>
    </row>
    <row r="161" spans="1:4" x14ac:dyDescent="0.2">
      <c r="A161" s="95">
        <v>2390</v>
      </c>
      <c r="B161" s="106">
        <v>83.362857142857138</v>
      </c>
      <c r="C161" s="39">
        <v>93</v>
      </c>
      <c r="D161" s="28"/>
    </row>
    <row r="162" spans="1:4" x14ac:dyDescent="0.2">
      <c r="A162" s="95">
        <v>2395</v>
      </c>
      <c r="B162" s="106">
        <v>83.438571428571422</v>
      </c>
      <c r="C162" s="39">
        <v>93</v>
      </c>
      <c r="D162" s="28"/>
    </row>
    <row r="163" spans="1:4" x14ac:dyDescent="0.2">
      <c r="A163" s="95">
        <v>2400</v>
      </c>
      <c r="B163" s="106">
        <v>83.51428571428572</v>
      </c>
      <c r="C163" s="39">
        <v>93</v>
      </c>
      <c r="D163" s="28"/>
    </row>
    <row r="164" spans="1:4" x14ac:dyDescent="0.2">
      <c r="A164" s="95">
        <v>2405</v>
      </c>
      <c r="B164" s="106">
        <v>83.59</v>
      </c>
      <c r="C164" s="39">
        <v>93</v>
      </c>
      <c r="D164" s="28"/>
    </row>
    <row r="165" spans="1:4" x14ac:dyDescent="0.2">
      <c r="A165" s="95">
        <v>2410</v>
      </c>
      <c r="B165" s="106">
        <v>83.665714285714287</v>
      </c>
      <c r="C165" s="39">
        <v>93</v>
      </c>
      <c r="D165" s="28"/>
    </row>
    <row r="166" spans="1:4" x14ac:dyDescent="0.2">
      <c r="A166" s="95">
        <v>2415</v>
      </c>
      <c r="B166" s="106">
        <v>83.741428571428571</v>
      </c>
      <c r="C166" s="39">
        <v>93</v>
      </c>
      <c r="D166" s="28"/>
    </row>
    <row r="167" spans="1:4" x14ac:dyDescent="0.2">
      <c r="A167" s="95">
        <v>2420</v>
      </c>
      <c r="B167" s="106">
        <v>83.817142857142855</v>
      </c>
      <c r="C167" s="39">
        <v>93</v>
      </c>
      <c r="D167" s="28"/>
    </row>
    <row r="168" spans="1:4" x14ac:dyDescent="0.2">
      <c r="A168" s="95">
        <v>2425</v>
      </c>
      <c r="B168" s="106">
        <v>83.892857142857139</v>
      </c>
      <c r="C168" s="39">
        <v>93</v>
      </c>
      <c r="D168" s="28"/>
    </row>
    <row r="169" spans="1:4" x14ac:dyDescent="0.2">
      <c r="A169" s="95">
        <v>2430</v>
      </c>
      <c r="B169" s="106">
        <v>83.968571428571423</v>
      </c>
      <c r="C169" s="39">
        <v>93</v>
      </c>
      <c r="D169" s="28"/>
    </row>
    <row r="170" spans="1:4" x14ac:dyDescent="0.2">
      <c r="A170" s="95">
        <v>2435</v>
      </c>
      <c r="B170" s="106">
        <v>84.044285714285721</v>
      </c>
      <c r="C170" s="39">
        <v>93</v>
      </c>
      <c r="D170" s="28"/>
    </row>
    <row r="171" spans="1:4" x14ac:dyDescent="0.2">
      <c r="A171" s="95">
        <v>2440</v>
      </c>
      <c r="B171" s="106">
        <v>84.12</v>
      </c>
      <c r="C171" s="39">
        <v>93</v>
      </c>
      <c r="D171" s="28"/>
    </row>
    <row r="172" spans="1:4" x14ac:dyDescent="0.2">
      <c r="A172" s="95">
        <v>2445</v>
      </c>
      <c r="B172" s="106">
        <v>84.195714285714288</v>
      </c>
      <c r="C172" s="39">
        <v>93</v>
      </c>
      <c r="D172" s="28"/>
    </row>
    <row r="173" spans="1:4" x14ac:dyDescent="0.2">
      <c r="A173" s="95">
        <v>2450</v>
      </c>
      <c r="B173" s="106">
        <v>84.271428571428572</v>
      </c>
      <c r="C173" s="39">
        <v>93</v>
      </c>
      <c r="D173" s="28"/>
    </row>
    <row r="174" spans="1:4" x14ac:dyDescent="0.2">
      <c r="A174" s="95">
        <v>2455</v>
      </c>
      <c r="B174" s="106">
        <v>84.347142857142856</v>
      </c>
      <c r="C174" s="39">
        <v>93</v>
      </c>
      <c r="D174" s="28"/>
    </row>
    <row r="175" spans="1:4" x14ac:dyDescent="0.2">
      <c r="A175" s="95">
        <v>2460</v>
      </c>
      <c r="B175" s="106">
        <v>84.42285714285714</v>
      </c>
      <c r="C175" s="39">
        <v>93</v>
      </c>
      <c r="D175" s="28"/>
    </row>
    <row r="176" spans="1:4" x14ac:dyDescent="0.2">
      <c r="A176" s="95">
        <v>2465</v>
      </c>
      <c r="B176" s="106">
        <v>84.498571428571424</v>
      </c>
      <c r="C176" s="39">
        <v>93</v>
      </c>
      <c r="D176" s="28"/>
    </row>
    <row r="177" spans="1:4" x14ac:dyDescent="0.2">
      <c r="A177" s="95">
        <v>2470</v>
      </c>
      <c r="B177" s="106">
        <v>84.574285714285708</v>
      </c>
      <c r="C177" s="39">
        <v>93</v>
      </c>
      <c r="D177" s="28"/>
    </row>
    <row r="178" spans="1:4" x14ac:dyDescent="0.2">
      <c r="A178" s="95">
        <v>2475</v>
      </c>
      <c r="B178" s="106">
        <v>84.65</v>
      </c>
      <c r="C178" s="39">
        <v>93</v>
      </c>
      <c r="D178" s="28"/>
    </row>
    <row r="179" spans="1:4" x14ac:dyDescent="0.2">
      <c r="A179" s="95">
        <v>2480</v>
      </c>
      <c r="B179" s="106">
        <v>84.72571428571429</v>
      </c>
      <c r="C179" s="39">
        <v>93</v>
      </c>
      <c r="D179" s="28"/>
    </row>
    <row r="180" spans="1:4" x14ac:dyDescent="0.2">
      <c r="A180" s="95">
        <v>2485</v>
      </c>
      <c r="B180" s="106">
        <v>84.801428571428573</v>
      </c>
      <c r="C180" s="39">
        <v>93</v>
      </c>
      <c r="D180" s="28"/>
    </row>
    <row r="181" spans="1:4" x14ac:dyDescent="0.2">
      <c r="A181" s="95">
        <v>2490</v>
      </c>
      <c r="B181" s="106">
        <v>84.877142857142857</v>
      </c>
      <c r="C181" s="39">
        <v>93</v>
      </c>
      <c r="D181" s="28"/>
    </row>
    <row r="182" spans="1:4" x14ac:dyDescent="0.2">
      <c r="A182" s="95">
        <v>2495</v>
      </c>
      <c r="B182" s="106">
        <v>84.952857142857141</v>
      </c>
      <c r="C182" s="39">
        <v>93</v>
      </c>
      <c r="D182" s="28"/>
    </row>
    <row r="183" spans="1:4" x14ac:dyDescent="0.2">
      <c r="A183" s="95">
        <v>2500</v>
      </c>
      <c r="B183" s="106">
        <v>85.028571428571425</v>
      </c>
      <c r="C183" s="39">
        <v>93</v>
      </c>
      <c r="D183" s="28"/>
    </row>
    <row r="184" spans="1:4" x14ac:dyDescent="0.2">
      <c r="A184" s="95">
        <v>2505</v>
      </c>
      <c r="B184" s="106">
        <v>85.104285714285709</v>
      </c>
      <c r="C184" s="39">
        <v>93</v>
      </c>
      <c r="D184" s="28"/>
    </row>
    <row r="185" spans="1:4" x14ac:dyDescent="0.2">
      <c r="A185" s="95">
        <v>2510</v>
      </c>
      <c r="B185" s="106">
        <v>85.18</v>
      </c>
      <c r="C185" s="39">
        <v>93</v>
      </c>
      <c r="D185" s="28"/>
    </row>
    <row r="186" spans="1:4" x14ac:dyDescent="0.2">
      <c r="A186" s="95">
        <v>2515</v>
      </c>
      <c r="B186" s="106">
        <v>85.255714285714291</v>
      </c>
      <c r="C186" s="39">
        <v>93</v>
      </c>
      <c r="D186" s="28"/>
    </row>
    <row r="187" spans="1:4" x14ac:dyDescent="0.2">
      <c r="A187" s="95">
        <v>2520</v>
      </c>
      <c r="B187" s="106">
        <v>85.331428571428575</v>
      </c>
      <c r="C187" s="39">
        <v>93</v>
      </c>
      <c r="D187" s="28"/>
    </row>
    <row r="188" spans="1:4" x14ac:dyDescent="0.2">
      <c r="A188" s="95">
        <v>2525</v>
      </c>
      <c r="B188" s="106">
        <v>85.407142857142858</v>
      </c>
      <c r="C188" s="39">
        <v>93</v>
      </c>
      <c r="D188" s="28"/>
    </row>
    <row r="189" spans="1:4" x14ac:dyDescent="0.2">
      <c r="A189" s="95">
        <v>2530</v>
      </c>
      <c r="B189" s="106">
        <v>85.482857142857142</v>
      </c>
      <c r="C189" s="39">
        <v>93</v>
      </c>
      <c r="D189" s="28"/>
    </row>
    <row r="190" spans="1:4" x14ac:dyDescent="0.2">
      <c r="A190" s="95">
        <v>2535</v>
      </c>
      <c r="B190" s="106">
        <v>85.558571428571426</v>
      </c>
      <c r="C190" s="39">
        <v>93</v>
      </c>
      <c r="D190" s="28"/>
    </row>
    <row r="191" spans="1:4" x14ac:dyDescent="0.2">
      <c r="A191" s="95">
        <v>2540</v>
      </c>
      <c r="B191" s="106">
        <v>85.63428571428571</v>
      </c>
      <c r="C191" s="39">
        <v>93</v>
      </c>
      <c r="D191" s="28"/>
    </row>
    <row r="192" spans="1:4" x14ac:dyDescent="0.2">
      <c r="A192" s="95">
        <v>2545</v>
      </c>
      <c r="B192" s="106">
        <v>85.71</v>
      </c>
      <c r="C192" s="39">
        <v>93</v>
      </c>
      <c r="D192" s="28"/>
    </row>
    <row r="193" spans="1:4" x14ac:dyDescent="0.2">
      <c r="A193" s="95">
        <v>2550</v>
      </c>
      <c r="B193" s="106">
        <v>85.785714285714292</v>
      </c>
      <c r="C193" s="39">
        <v>93</v>
      </c>
      <c r="D193" s="28"/>
    </row>
    <row r="194" spans="1:4" x14ac:dyDescent="0.2">
      <c r="A194" s="95">
        <v>2555</v>
      </c>
      <c r="B194" s="106">
        <v>85.861428571428576</v>
      </c>
      <c r="C194" s="39">
        <v>93</v>
      </c>
      <c r="D194" s="28"/>
    </row>
    <row r="195" spans="1:4" x14ac:dyDescent="0.2">
      <c r="A195" s="95">
        <v>2560</v>
      </c>
      <c r="B195" s="106">
        <v>85.937142857142859</v>
      </c>
      <c r="C195" s="39">
        <v>93</v>
      </c>
      <c r="D195" s="28"/>
    </row>
    <row r="196" spans="1:4" x14ac:dyDescent="0.2">
      <c r="A196" s="95">
        <v>2565</v>
      </c>
      <c r="B196" s="106">
        <v>86.012857142857143</v>
      </c>
      <c r="C196" s="39">
        <v>93</v>
      </c>
      <c r="D196" s="28"/>
    </row>
    <row r="197" spans="1:4" x14ac:dyDescent="0.2">
      <c r="A197" s="95">
        <v>2570</v>
      </c>
      <c r="B197" s="106">
        <v>86.088571428571427</v>
      </c>
      <c r="C197" s="39">
        <v>93</v>
      </c>
      <c r="D197" s="28"/>
    </row>
    <row r="198" spans="1:4" x14ac:dyDescent="0.2">
      <c r="A198" s="95">
        <v>2575</v>
      </c>
      <c r="B198" s="106">
        <v>86.164285714285711</v>
      </c>
      <c r="C198" s="39">
        <v>93</v>
      </c>
      <c r="D198" s="28"/>
    </row>
    <row r="199" spans="1:4" x14ac:dyDescent="0.2">
      <c r="A199" s="95">
        <v>2580</v>
      </c>
      <c r="B199" s="106">
        <v>86.24</v>
      </c>
      <c r="C199" s="39">
        <v>93</v>
      </c>
      <c r="D199" s="28"/>
    </row>
    <row r="200" spans="1:4" x14ac:dyDescent="0.2">
      <c r="A200" s="95">
        <v>2585</v>
      </c>
      <c r="B200" s="106">
        <v>86.315714285714279</v>
      </c>
      <c r="C200" s="39">
        <v>93</v>
      </c>
      <c r="D200" s="28"/>
    </row>
    <row r="201" spans="1:4" x14ac:dyDescent="0.2">
      <c r="A201" s="95">
        <v>2590</v>
      </c>
      <c r="B201" s="106">
        <v>86.391428571428577</v>
      </c>
      <c r="C201" s="39">
        <v>93</v>
      </c>
      <c r="D201" s="28"/>
    </row>
    <row r="202" spans="1:4" x14ac:dyDescent="0.2">
      <c r="A202" s="95">
        <v>2595</v>
      </c>
      <c r="B202" s="106">
        <v>86.467142857142861</v>
      </c>
      <c r="C202" s="39">
        <v>93</v>
      </c>
      <c r="D202" s="28"/>
    </row>
    <row r="203" spans="1:4" x14ac:dyDescent="0.2">
      <c r="A203" s="95">
        <v>2600</v>
      </c>
      <c r="B203" s="106">
        <v>86.542857142857144</v>
      </c>
      <c r="C203" s="39">
        <v>93</v>
      </c>
      <c r="D203" s="28"/>
    </row>
    <row r="204" spans="1:4" x14ac:dyDescent="0.2">
      <c r="A204" s="95">
        <v>2605</v>
      </c>
      <c r="B204" s="106">
        <v>86.618571428571428</v>
      </c>
      <c r="C204" s="39">
        <v>93</v>
      </c>
      <c r="D204" s="28"/>
    </row>
    <row r="205" spans="1:4" x14ac:dyDescent="0.2">
      <c r="A205" s="95">
        <v>2610</v>
      </c>
      <c r="B205" s="106">
        <v>86.694285714285712</v>
      </c>
      <c r="C205" s="39">
        <v>93</v>
      </c>
      <c r="D205" s="28"/>
    </row>
    <row r="206" spans="1:4" x14ac:dyDescent="0.2">
      <c r="A206" s="95">
        <v>2615</v>
      </c>
      <c r="B206" s="106">
        <v>86.77</v>
      </c>
      <c r="C206" s="39">
        <v>93</v>
      </c>
      <c r="D206" s="28"/>
    </row>
    <row r="207" spans="1:4" x14ac:dyDescent="0.2">
      <c r="A207" s="95">
        <v>2620</v>
      </c>
      <c r="B207" s="106">
        <v>86.84571428571428</v>
      </c>
      <c r="C207" s="39">
        <v>93</v>
      </c>
      <c r="D207" s="28"/>
    </row>
    <row r="208" spans="1:4" x14ac:dyDescent="0.2">
      <c r="A208" s="95">
        <v>2625</v>
      </c>
      <c r="B208" s="106">
        <v>86.921428571428578</v>
      </c>
      <c r="C208" s="39">
        <v>93</v>
      </c>
      <c r="D208" s="28"/>
    </row>
    <row r="209" spans="1:4" x14ac:dyDescent="0.2">
      <c r="A209" s="95">
        <v>2630</v>
      </c>
      <c r="B209" s="106">
        <v>86.997142857142862</v>
      </c>
      <c r="C209" s="39">
        <v>93</v>
      </c>
      <c r="D209" s="28"/>
    </row>
    <row r="210" spans="1:4" x14ac:dyDescent="0.2">
      <c r="A210" s="95">
        <v>2635</v>
      </c>
      <c r="B210" s="106">
        <v>87.072857142857146</v>
      </c>
      <c r="C210" s="39">
        <v>93</v>
      </c>
      <c r="D210" s="28"/>
    </row>
    <row r="211" spans="1:4" x14ac:dyDescent="0.2">
      <c r="A211" s="95">
        <v>2640</v>
      </c>
      <c r="B211" s="106">
        <v>87.148571428571429</v>
      </c>
      <c r="C211" s="39">
        <v>93</v>
      </c>
      <c r="D211" s="28"/>
    </row>
    <row r="212" spans="1:4" x14ac:dyDescent="0.2">
      <c r="A212" s="95">
        <v>2645</v>
      </c>
      <c r="B212" s="106">
        <v>87.224285714285713</v>
      </c>
      <c r="C212" s="39">
        <v>93</v>
      </c>
      <c r="D212" s="28"/>
    </row>
    <row r="213" spans="1:4" ht="13.5" thickBot="1" x14ac:dyDescent="0.25">
      <c r="A213" s="98">
        <v>2650</v>
      </c>
      <c r="B213" s="134">
        <v>87.3</v>
      </c>
      <c r="C213" s="96">
        <v>93</v>
      </c>
      <c r="D213" s="28"/>
    </row>
  </sheetData>
  <sheetProtection algorithmName="SHA-512" hashValue="Vc8TGTwMKJqe7AVjOUqWzbIYRJKv8yppeN5ezsIjnVIfVz8I/ij3ZwWKbxEnC5ctxQ4WKzmhZJkPEGyI9fA3lw==" saltValue="8JCfLmQLjOe7y/514ozr4A==" spinCount="100000" sheet="1" objects="1" scenarios="1" selectLockedCells="1" selectUnlockedCells="1"/>
  <mergeCells count="3">
    <mergeCell ref="B1:C1"/>
    <mergeCell ref="F3:G3"/>
    <mergeCell ref="E11:H11"/>
  </mergeCells>
  <phoneticPr fontId="2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workbookViewId="0"/>
  </sheetViews>
  <sheetFormatPr defaultRowHeight="12.75" x14ac:dyDescent="0.2"/>
  <cols>
    <col min="1" max="1" width="38.7109375" customWidth="1"/>
    <col min="2" max="5" width="10.7109375" customWidth="1"/>
  </cols>
  <sheetData>
    <row r="1" spans="1:5" ht="13.5" thickBot="1" x14ac:dyDescent="0.25">
      <c r="A1" s="2" t="s">
        <v>12</v>
      </c>
      <c r="B1" s="202" t="s">
        <v>13</v>
      </c>
      <c r="C1" s="203"/>
      <c r="D1" s="202" t="s">
        <v>14</v>
      </c>
      <c r="E1" s="203"/>
    </row>
    <row r="2" spans="1:5" ht="20.100000000000001" customHeight="1" x14ac:dyDescent="0.2">
      <c r="A2" s="3" t="s">
        <v>15</v>
      </c>
      <c r="B2" s="4"/>
      <c r="D2" s="5"/>
      <c r="E2" s="6"/>
    </row>
    <row r="3" spans="1:5" ht="20.100000000000001" customHeight="1" x14ac:dyDescent="0.2">
      <c r="A3" s="7" t="s">
        <v>16</v>
      </c>
      <c r="B3" s="5"/>
      <c r="C3" s="8"/>
      <c r="D3" s="9"/>
      <c r="E3" s="10"/>
    </row>
    <row r="4" spans="1:5" ht="20.100000000000001" customHeight="1" x14ac:dyDescent="0.2">
      <c r="A4" s="11" t="s">
        <v>17</v>
      </c>
      <c r="B4" s="12"/>
      <c r="C4" s="8"/>
      <c r="D4" s="9"/>
      <c r="E4" s="13"/>
    </row>
    <row r="5" spans="1:5" ht="20.100000000000001" customHeight="1" x14ac:dyDescent="0.2">
      <c r="A5" s="14" t="s">
        <v>18</v>
      </c>
      <c r="B5" s="9"/>
      <c r="C5" s="8"/>
      <c r="D5" s="9"/>
      <c r="E5" s="15"/>
    </row>
    <row r="6" spans="1:5" ht="20.100000000000001" customHeight="1" x14ac:dyDescent="0.2">
      <c r="A6" s="14" t="s">
        <v>19</v>
      </c>
      <c r="B6" s="9"/>
      <c r="C6" s="8"/>
      <c r="D6" s="9"/>
      <c r="E6" s="15"/>
    </row>
    <row r="7" spans="1:5" ht="20.100000000000001" customHeight="1" x14ac:dyDescent="0.2">
      <c r="A7" s="7" t="s">
        <v>20</v>
      </c>
      <c r="B7" s="5"/>
      <c r="C7" s="16"/>
      <c r="D7" s="4"/>
      <c r="E7" s="10"/>
    </row>
    <row r="8" spans="1:5" ht="20.100000000000001" customHeight="1" thickBot="1" x14ac:dyDescent="0.25">
      <c r="A8" s="17" t="s">
        <v>21</v>
      </c>
      <c r="B8" s="18"/>
      <c r="C8" s="19"/>
      <c r="D8" s="18"/>
      <c r="E8" s="20"/>
    </row>
    <row r="9" spans="1:5" ht="20.100000000000001" customHeight="1" x14ac:dyDescent="0.2">
      <c r="A9" s="7" t="s">
        <v>22</v>
      </c>
      <c r="B9" s="5"/>
      <c r="C9" s="16"/>
      <c r="D9" s="4"/>
      <c r="E9" s="10"/>
    </row>
    <row r="10" spans="1:5" ht="20.100000000000001" customHeight="1" x14ac:dyDescent="0.2">
      <c r="A10" s="14" t="s">
        <v>23</v>
      </c>
      <c r="B10" s="9"/>
      <c r="C10" s="8"/>
      <c r="D10" s="9"/>
      <c r="E10" s="15"/>
    </row>
    <row r="11" spans="1:5" ht="20.100000000000001" customHeight="1" x14ac:dyDescent="0.2">
      <c r="A11" s="21" t="s">
        <v>24</v>
      </c>
      <c r="B11" s="8"/>
      <c r="C11" s="8"/>
      <c r="D11" s="9"/>
      <c r="E11" s="15"/>
    </row>
    <row r="12" spans="1:5" ht="20.100000000000001" customHeight="1" thickBot="1" x14ac:dyDescent="0.25">
      <c r="A12" s="7" t="s">
        <v>25</v>
      </c>
      <c r="D12" s="5"/>
      <c r="E12" s="10"/>
    </row>
    <row r="13" spans="1:5" ht="13.5" thickBot="1" x14ac:dyDescent="0.25">
      <c r="A13" s="25" t="s">
        <v>26</v>
      </c>
      <c r="B13" s="26"/>
      <c r="C13" s="26"/>
      <c r="D13" s="26"/>
      <c r="E13" s="27"/>
    </row>
    <row r="14" spans="1:5" x14ac:dyDescent="0.2">
      <c r="A14" s="5"/>
      <c r="E14" s="10"/>
    </row>
    <row r="15" spans="1:5" x14ac:dyDescent="0.2">
      <c r="A15" s="5"/>
      <c r="E15" s="10"/>
    </row>
    <row r="16" spans="1:5" x14ac:dyDescent="0.2">
      <c r="A16" s="5"/>
      <c r="E16" s="10"/>
    </row>
    <row r="17" spans="1:5" x14ac:dyDescent="0.2">
      <c r="A17" s="5"/>
      <c r="E17" s="10"/>
    </row>
    <row r="18" spans="1:5" x14ac:dyDescent="0.2">
      <c r="A18" s="5"/>
      <c r="E18" s="10"/>
    </row>
    <row r="19" spans="1:5" ht="13.5" thickBot="1" x14ac:dyDescent="0.25">
      <c r="A19" s="22"/>
      <c r="B19" s="23"/>
      <c r="C19" s="23"/>
      <c r="D19" s="23"/>
      <c r="E19" s="24"/>
    </row>
    <row r="20" spans="1:5" ht="13.5" thickBot="1" x14ac:dyDescent="0.25"/>
    <row r="21" spans="1:5" ht="13.5" thickBot="1" x14ac:dyDescent="0.25">
      <c r="A21" s="2" t="s">
        <v>12</v>
      </c>
      <c r="B21" s="202" t="s">
        <v>13</v>
      </c>
      <c r="C21" s="203"/>
      <c r="D21" s="202" t="s">
        <v>14</v>
      </c>
      <c r="E21" s="203"/>
    </row>
    <row r="22" spans="1:5" ht="20.100000000000001" customHeight="1" x14ac:dyDescent="0.2">
      <c r="A22" s="3" t="s">
        <v>15</v>
      </c>
      <c r="B22" s="4"/>
      <c r="D22" s="5"/>
      <c r="E22" s="6"/>
    </row>
    <row r="23" spans="1:5" ht="20.100000000000001" customHeight="1" x14ac:dyDescent="0.2">
      <c r="A23" s="7" t="s">
        <v>16</v>
      </c>
      <c r="B23" s="5"/>
      <c r="C23" s="8"/>
      <c r="D23" s="9"/>
      <c r="E23" s="10"/>
    </row>
    <row r="24" spans="1:5" ht="20.100000000000001" customHeight="1" x14ac:dyDescent="0.2">
      <c r="A24" s="11" t="s">
        <v>17</v>
      </c>
      <c r="B24" s="12"/>
      <c r="C24" s="8"/>
      <c r="D24" s="9"/>
      <c r="E24" s="13"/>
    </row>
    <row r="25" spans="1:5" ht="20.100000000000001" customHeight="1" x14ac:dyDescent="0.2">
      <c r="A25" s="14" t="s">
        <v>18</v>
      </c>
      <c r="B25" s="9"/>
      <c r="C25" s="8"/>
      <c r="D25" s="9"/>
      <c r="E25" s="15"/>
    </row>
    <row r="26" spans="1:5" ht="20.100000000000001" customHeight="1" x14ac:dyDescent="0.2">
      <c r="A26" s="14" t="s">
        <v>19</v>
      </c>
      <c r="B26" s="9"/>
      <c r="C26" s="8"/>
      <c r="D26" s="9"/>
      <c r="E26" s="15"/>
    </row>
    <row r="27" spans="1:5" ht="20.100000000000001" customHeight="1" x14ac:dyDescent="0.2">
      <c r="A27" s="7" t="s">
        <v>20</v>
      </c>
      <c r="B27" s="5"/>
      <c r="C27" s="16"/>
      <c r="D27" s="4"/>
      <c r="E27" s="10"/>
    </row>
    <row r="28" spans="1:5" ht="20.100000000000001" customHeight="1" thickBot="1" x14ac:dyDescent="0.25">
      <c r="A28" s="17" t="s">
        <v>21</v>
      </c>
      <c r="B28" s="18"/>
      <c r="C28" s="19"/>
      <c r="D28" s="18"/>
      <c r="E28" s="20"/>
    </row>
    <row r="29" spans="1:5" ht="20.100000000000001" customHeight="1" x14ac:dyDescent="0.2">
      <c r="A29" s="7" t="s">
        <v>22</v>
      </c>
      <c r="B29" s="5"/>
      <c r="C29" s="16"/>
      <c r="D29" s="4"/>
      <c r="E29" s="10"/>
    </row>
    <row r="30" spans="1:5" ht="20.100000000000001" customHeight="1" x14ac:dyDescent="0.2">
      <c r="A30" s="14" t="s">
        <v>23</v>
      </c>
      <c r="B30" s="9"/>
      <c r="C30" s="8"/>
      <c r="D30" s="9"/>
      <c r="E30" s="15"/>
    </row>
    <row r="31" spans="1:5" ht="20.100000000000001" customHeight="1" x14ac:dyDescent="0.2">
      <c r="A31" s="21" t="s">
        <v>24</v>
      </c>
      <c r="B31" s="8"/>
      <c r="C31" s="8"/>
      <c r="D31" s="9"/>
      <c r="E31" s="15"/>
    </row>
    <row r="32" spans="1:5" ht="20.100000000000001" customHeight="1" thickBot="1" x14ac:dyDescent="0.25">
      <c r="A32" s="7" t="s">
        <v>25</v>
      </c>
      <c r="D32" s="5"/>
      <c r="E32" s="10"/>
    </row>
    <row r="33" spans="1:5" ht="13.5" thickBot="1" x14ac:dyDescent="0.25">
      <c r="A33" s="25" t="s">
        <v>26</v>
      </c>
      <c r="B33" s="26"/>
      <c r="C33" s="26"/>
      <c r="D33" s="26"/>
      <c r="E33" s="27"/>
    </row>
    <row r="34" spans="1:5" x14ac:dyDescent="0.2">
      <c r="A34" s="5"/>
      <c r="E34" s="10"/>
    </row>
    <row r="35" spans="1:5" x14ac:dyDescent="0.2">
      <c r="A35" s="5"/>
      <c r="E35" s="10"/>
    </row>
    <row r="36" spans="1:5" x14ac:dyDescent="0.2">
      <c r="A36" s="5"/>
      <c r="E36" s="10"/>
    </row>
    <row r="37" spans="1:5" x14ac:dyDescent="0.2">
      <c r="A37" s="5"/>
      <c r="E37" s="10"/>
    </row>
    <row r="38" spans="1:5" x14ac:dyDescent="0.2">
      <c r="A38" s="5"/>
      <c r="E38" s="10"/>
    </row>
    <row r="39" spans="1:5" ht="13.5" thickBot="1" x14ac:dyDescent="0.25">
      <c r="A39" s="22"/>
      <c r="B39" s="23"/>
      <c r="C39" s="23"/>
      <c r="D39" s="23"/>
      <c r="E39" s="24"/>
    </row>
  </sheetData>
  <sheetProtection password="EF2C" sheet="1" objects="1" scenarios="1"/>
  <mergeCells count="4">
    <mergeCell ref="B1:C1"/>
    <mergeCell ref="D1:E1"/>
    <mergeCell ref="B21:C21"/>
    <mergeCell ref="D21:E21"/>
  </mergeCells>
  <phoneticPr fontId="2" type="noConversion"/>
  <printOptions horizontalCentered="1" verticalCentered="1"/>
  <pageMargins left="0.75" right="0.7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N56210</vt:lpstr>
      <vt:lpstr>ENVELOPE</vt:lpstr>
      <vt:lpstr>ATIS WORKSHEET</vt:lpstr>
    </vt:vector>
  </TitlesOfParts>
  <Company>System 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Windows User</cp:lastModifiedBy>
  <cp:lastPrinted>2014-03-12T14:02:39Z</cp:lastPrinted>
  <dcterms:created xsi:type="dcterms:W3CDTF">2006-08-17T01:10:21Z</dcterms:created>
  <dcterms:modified xsi:type="dcterms:W3CDTF">2019-02-18T18:01:09Z</dcterms:modified>
</cp:coreProperties>
</file>