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sport\_AVIATION\__FLIGHT OPERATIONS\_LONG ISLAND AVIATORS\Weight and Balance\"/>
    </mc:Choice>
  </mc:AlternateContent>
  <xr:revisionPtr revIDLastSave="0" documentId="13_ncr:1_{28E41437-D70D-4F76-912D-E0FC23375BB1}" xr6:coauthVersionLast="40" xr6:coauthVersionMax="40" xr10:uidLastSave="{00000000-0000-0000-0000-000000000000}"/>
  <bookViews>
    <workbookView xWindow="-120" yWindow="-120" windowWidth="29040" windowHeight="15990" xr2:uid="{00000000-000D-0000-FFFF-FFFF00000000}"/>
  </bookViews>
  <sheets>
    <sheet name="N723GA" sheetId="6" r:id="rId1"/>
    <sheet name="Performance Data" sheetId="11" r:id="rId2"/>
    <sheet name="ENVELOPE" sheetId="2" state="hidden" r:id="rId3"/>
    <sheet name="CG Graph (Large)" sheetId="9" state="hidden" r:id="rId4"/>
    <sheet name="ATIS WORKSHEET" sheetId="4" state="hidden" r:id="rId5"/>
    <sheet name="W&amp;B Information" sheetId="10" state="hidden" r:id="rId6"/>
  </sheets>
  <calcPr calcId="181029"/>
</workbook>
</file>

<file path=xl/calcChain.xml><?xml version="1.0" encoding="utf-8"?>
<calcChain xmlns="http://schemas.openxmlformats.org/spreadsheetml/2006/main">
  <c r="E6" i="6" l="1"/>
  <c r="J13" i="2"/>
  <c r="D3" i="6" l="1"/>
  <c r="A4" i="6" l="1"/>
  <c r="H8" i="6"/>
  <c r="H9" i="6"/>
  <c r="I9" i="2" l="1"/>
  <c r="I8" i="2"/>
  <c r="I10" i="6"/>
  <c r="I7" i="2"/>
  <c r="I6" i="2"/>
  <c r="C13" i="6" l="1"/>
  <c r="E13" i="6" s="1"/>
  <c r="C12" i="6"/>
  <c r="C10" i="6"/>
  <c r="E10" i="6" s="1"/>
  <c r="C7" i="6"/>
  <c r="E7" i="6" l="1"/>
  <c r="H14" i="2"/>
  <c r="D6" i="6"/>
  <c r="C6" i="6"/>
  <c r="G20" i="2"/>
  <c r="G19" i="2"/>
  <c r="G17" i="2"/>
  <c r="G14" i="2"/>
  <c r="G16" i="2"/>
  <c r="G15" i="2"/>
  <c r="G13" i="2"/>
  <c r="I4" i="6" l="1"/>
  <c r="I7" i="6"/>
  <c r="C9" i="6" l="1"/>
  <c r="E9" i="6" s="1"/>
  <c r="C8" i="6"/>
  <c r="E12" i="6"/>
  <c r="C17" i="6"/>
  <c r="E17" i="6" s="1"/>
  <c r="E15" i="6"/>
  <c r="J14" i="2"/>
  <c r="H15" i="2" l="1"/>
  <c r="H16" i="2" s="1"/>
  <c r="H17" i="2" s="1"/>
  <c r="H18" i="2" s="1"/>
  <c r="C11" i="6"/>
  <c r="E8" i="6"/>
  <c r="J15" i="2" s="1"/>
  <c r="J16" i="2" l="1"/>
  <c r="J17" i="2" s="1"/>
  <c r="J18" i="2" s="1"/>
  <c r="I15" i="2"/>
  <c r="I16" i="2" l="1"/>
  <c r="C14" i="6" l="1"/>
  <c r="B20" i="6" s="1"/>
  <c r="A20" i="6" s="1"/>
  <c r="E11" i="6"/>
  <c r="D11" i="6" l="1"/>
  <c r="E14" i="6"/>
  <c r="D14" i="6" s="1"/>
  <c r="C16" i="6"/>
  <c r="E16" i="6" l="1"/>
  <c r="J19" i="2" s="1"/>
  <c r="B21" i="6"/>
  <c r="H19" i="2"/>
  <c r="I12" i="6"/>
  <c r="C18" i="6"/>
  <c r="D19" i="6" s="1"/>
  <c r="D16" i="6" l="1"/>
  <c r="I19" i="2" s="1"/>
  <c r="E18" i="6"/>
  <c r="J20" i="2" s="1"/>
  <c r="H20" i="2"/>
  <c r="I14" i="2"/>
  <c r="I17" i="2"/>
  <c r="D18" i="6" l="1"/>
  <c r="I20" i="2" s="1"/>
  <c r="I18" i="2"/>
</calcChain>
</file>

<file path=xl/sharedStrings.xml><?xml version="1.0" encoding="utf-8"?>
<sst xmlns="http://schemas.openxmlformats.org/spreadsheetml/2006/main" count="352" uniqueCount="101">
  <si>
    <t>WEIGHT AND BALANCE</t>
  </si>
  <si>
    <t>ITEM</t>
  </si>
  <si>
    <t>QUANTITY</t>
  </si>
  <si>
    <t>WEIGHT</t>
  </si>
  <si>
    <t>ARM</t>
  </si>
  <si>
    <t>MOM/1000</t>
  </si>
  <si>
    <t>Basic Empty Weight</t>
  </si>
  <si>
    <t>Pilot + Front Seat Occupant</t>
  </si>
  <si>
    <t>Zero Fuel Weight (ZFW)</t>
  </si>
  <si>
    <t>Ramp Conditions</t>
  </si>
  <si>
    <t>Less Fuel to Destination</t>
  </si>
  <si>
    <t>Landing Condition</t>
  </si>
  <si>
    <t>PRE-FLIGHT ACTION</t>
  </si>
  <si>
    <t>Take Off</t>
  </si>
  <si>
    <t>Landing</t>
  </si>
  <si>
    <t>ATIS</t>
  </si>
  <si>
    <t>Time</t>
  </si>
  <si>
    <t>Wind</t>
  </si>
  <si>
    <t>Sky</t>
  </si>
  <si>
    <t>Temperature / Dew Point</t>
  </si>
  <si>
    <t>Altimeter</t>
  </si>
  <si>
    <t>Runway / Approach</t>
  </si>
  <si>
    <t>Head Wind</t>
  </si>
  <si>
    <t>Cross Wind</t>
  </si>
  <si>
    <t>Pressure Altitude</t>
  </si>
  <si>
    <t>Density Altitude</t>
  </si>
  <si>
    <t>Remarks</t>
  </si>
  <si>
    <t>AFT</t>
  </si>
  <si>
    <t>CG</t>
  </si>
  <si>
    <t>FWD</t>
  </si>
  <si>
    <t>NORMAL</t>
  </si>
  <si>
    <t>Max Ramp</t>
  </si>
  <si>
    <t>Max Takeoff</t>
  </si>
  <si>
    <t>Max Landing</t>
  </si>
  <si>
    <t>Weight</t>
  </si>
  <si>
    <t>Moment</t>
  </si>
  <si>
    <t>Item</t>
  </si>
  <si>
    <t>Knots</t>
  </si>
  <si>
    <t>Ground Roll</t>
  </si>
  <si>
    <t>Headwind</t>
  </si>
  <si>
    <t>Crosswind</t>
  </si>
  <si>
    <t>Start, Taxi, Run-up</t>
  </si>
  <si>
    <t>PREFLIGHT ACTION</t>
  </si>
  <si>
    <t>Gross Takeoff Weight</t>
  </si>
  <si>
    <t>PERFORMANCE DATA</t>
  </si>
  <si>
    <t>TAKEOFF</t>
  </si>
  <si>
    <t>LANDING</t>
  </si>
  <si>
    <t>Over 50' Obstacle</t>
  </si>
  <si>
    <t>Ft.</t>
  </si>
  <si>
    <t>Lbs.</t>
  </si>
  <si>
    <t>Temperature/Dewpoint</t>
  </si>
  <si>
    <t>/</t>
  </si>
  <si>
    <t>Rear Seat Occupant(s)</t>
  </si>
  <si>
    <t>ATIS / Time</t>
  </si>
  <si>
    <t>Kts</t>
  </si>
  <si>
    <t>AIRCRAFT LOADING</t>
  </si>
  <si>
    <t>FACTORY</t>
  </si>
  <si>
    <t>Optional Equipment</t>
  </si>
  <si>
    <t>Useful Load</t>
  </si>
  <si>
    <t>Normal Category</t>
  </si>
  <si>
    <t>Utility Category</t>
  </si>
  <si>
    <t>Weight (Lbs.)</t>
  </si>
  <si>
    <t>Visibility</t>
  </si>
  <si>
    <t>SM</t>
  </si>
  <si>
    <t xml:space="preserve"> Pilot</t>
  </si>
  <si>
    <t xml:space="preserve"> Front Seat Occupant</t>
  </si>
  <si>
    <t xml:space="preserve"> Subtotal</t>
  </si>
  <si>
    <t xml:space="preserve"> Rear Seat Occupant 1</t>
  </si>
  <si>
    <t xml:space="preserve"> Rear Seat Occupant 2</t>
  </si>
  <si>
    <t>N723GA</t>
  </si>
  <si>
    <t>GRUMMAN COUGAR GA7 - AIRCRAFT DATA CARD</t>
  </si>
  <si>
    <t>TO Condition (Max 3800 Lbs)</t>
  </si>
  <si>
    <t>Baggage - AFT (Max 175 Lbs)</t>
  </si>
  <si>
    <t>Baggage - FWD (Max 75 Lbs)</t>
  </si>
  <si>
    <r>
      <t>V</t>
    </r>
    <r>
      <rPr>
        <b/>
        <sz val="7"/>
        <rFont val="Arial"/>
        <family val="2"/>
      </rPr>
      <t>A</t>
    </r>
    <r>
      <rPr>
        <sz val="10"/>
        <rFont val="Arial"/>
        <family val="2"/>
      </rPr>
      <t xml:space="preserve"> (120 Knots at MTOW)</t>
    </r>
  </si>
  <si>
    <t>NORMAL MOMENTS</t>
  </si>
  <si>
    <t>NORMAL CG</t>
  </si>
  <si>
    <t>Fuel Load - L (Max 57 Gal Usable)</t>
  </si>
  <si>
    <t>Fuel Load - R (Max 57 Gal Usable)</t>
  </si>
  <si>
    <t>Fuel Load - TOTAL (Max 114 Usable)</t>
  </si>
  <si>
    <t>CG MOVEMENT (N737GA)</t>
  </si>
  <si>
    <t>Service Ceiling</t>
  </si>
  <si>
    <t>FPM</t>
  </si>
  <si>
    <t>.</t>
  </si>
  <si>
    <t>Pounds</t>
  </si>
  <si>
    <t>Based on Weight &amp; Balance Information:</t>
  </si>
  <si>
    <t>SINGLE-ENGINE</t>
  </si>
  <si>
    <t>Accelerate-Stop</t>
  </si>
  <si>
    <t>Sky Condition / Weather</t>
  </si>
  <si>
    <t>Rate of Climb</t>
  </si>
  <si>
    <t>Runway:</t>
  </si>
  <si>
    <t>TODA:</t>
  </si>
  <si>
    <t>Runway Condition</t>
  </si>
  <si>
    <t>/             /</t>
  </si>
  <si>
    <t>© 2009 - 2018 williamAirways Flight Training System. All Rights Reserved. Use with permission only.</t>
  </si>
  <si>
    <t>LDA:</t>
  </si>
  <si>
    <t>Revision 1.2 (01/2018)</t>
  </si>
  <si>
    <t>Weather and Sky Condition</t>
  </si>
  <si>
    <t>KFRG - KACK</t>
  </si>
  <si>
    <t>Revision 1.8 (02/2019)</t>
  </si>
  <si>
    <t>© 2009 - 2019 Long Island Aviators. Created by CFI William Wang. All Rights Reserved. Use at own risk and with permission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</si>
</sst>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_);[Red]\(0.00\)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2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22"/>
      <name val="Arial"/>
      <family val="2"/>
    </font>
    <font>
      <b/>
      <sz val="18"/>
      <color indexed="10"/>
      <name val="Arial"/>
      <family val="2"/>
    </font>
    <font>
      <b/>
      <sz val="10"/>
      <color rgb="FF80008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0"/>
      <color rgb="FF7030A0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7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gray125">
        <bgColor indexed="9"/>
      </patternFill>
    </fill>
    <fill>
      <patternFill patternType="gray125">
        <bgColor indexed="42"/>
      </patternFill>
    </fill>
    <fill>
      <patternFill patternType="gray125">
        <bgColor indexed="4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2" borderId="24" xfId="0" applyFont="1" applyFill="1" applyBorder="1"/>
    <xf numFmtId="0" fontId="0" fillId="2" borderId="25" xfId="0" applyFill="1" applyBorder="1"/>
    <xf numFmtId="0" fontId="0" fillId="2" borderId="26" xfId="0" applyFill="1" applyBorder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27" xfId="0" applyBorder="1"/>
    <xf numFmtId="0" fontId="1" fillId="0" borderId="4" xfId="0" applyFont="1" applyBorder="1"/>
    <xf numFmtId="0" fontId="1" fillId="0" borderId="2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9" xfId="0" applyBorder="1"/>
    <xf numFmtId="0" fontId="0" fillId="0" borderId="28" xfId="0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/>
    <xf numFmtId="0" fontId="0" fillId="0" borderId="32" xfId="0" applyBorder="1"/>
    <xf numFmtId="0" fontId="0" fillId="0" borderId="34" xfId="0" applyBorder="1"/>
    <xf numFmtId="0" fontId="1" fillId="0" borderId="3" xfId="0" applyFont="1" applyBorder="1"/>
    <xf numFmtId="0" fontId="0" fillId="0" borderId="35" xfId="0" applyBorder="1"/>
    <xf numFmtId="2" fontId="0" fillId="0" borderId="3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4" borderId="39" xfId="0" applyFont="1" applyFill="1" applyBorder="1" applyAlignment="1" applyProtection="1">
      <alignment vertical="center"/>
      <protection locked="0"/>
    </xf>
    <xf numFmtId="2" fontId="0" fillId="0" borderId="9" xfId="0" applyNumberFormat="1" applyBorder="1"/>
    <xf numFmtId="2" fontId="0" fillId="0" borderId="5" xfId="0" applyNumberFormat="1" applyBorder="1"/>
    <xf numFmtId="2" fontId="0" fillId="0" borderId="23" xfId="0" applyNumberFormat="1" applyBorder="1"/>
    <xf numFmtId="2" fontId="0" fillId="0" borderId="29" xfId="0" applyNumberForma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53" xfId="0" applyFon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0" fontId="1" fillId="0" borderId="2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0" fillId="11" borderId="0" xfId="0" applyFill="1"/>
    <xf numFmtId="0" fontId="1" fillId="11" borderId="0" xfId="0" applyFont="1" applyFill="1" applyAlignment="1">
      <alignment horizontal="right"/>
    </xf>
    <xf numFmtId="0" fontId="1" fillId="11" borderId="0" xfId="0" applyFont="1" applyFill="1"/>
    <xf numFmtId="0" fontId="1" fillId="0" borderId="57" xfId="0" applyFont="1" applyBorder="1"/>
    <xf numFmtId="0" fontId="0" fillId="0" borderId="57" xfId="0" applyBorder="1"/>
    <xf numFmtId="0" fontId="1" fillId="0" borderId="15" xfId="0" applyFont="1" applyBorder="1"/>
    <xf numFmtId="0" fontId="1" fillId="0" borderId="7" xfId="0" applyFont="1" applyBorder="1"/>
    <xf numFmtId="0" fontId="7" fillId="0" borderId="0" xfId="0" applyFont="1" applyAlignment="1">
      <alignment horizontal="left" indent="1"/>
    </xf>
    <xf numFmtId="0" fontId="1" fillId="0" borderId="58" xfId="0" applyFont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0" fontId="0" fillId="7" borderId="37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2" fontId="0" fillId="0" borderId="38" xfId="0" applyNumberFormat="1" applyBorder="1" applyAlignment="1">
      <alignment vertical="center"/>
    </xf>
    <xf numFmtId="0" fontId="5" fillId="0" borderId="37" xfId="0" applyFont="1" applyBorder="1" applyAlignment="1">
      <alignment vertical="center"/>
    </xf>
    <xf numFmtId="2" fontId="0" fillId="0" borderId="37" xfId="0" applyNumberFormat="1" applyBorder="1" applyAlignment="1">
      <alignment vertical="center"/>
    </xf>
    <xf numFmtId="0" fontId="1" fillId="5" borderId="24" xfId="0" applyFont="1" applyFill="1" applyBorder="1" applyAlignment="1">
      <alignment horizontal="left" vertical="center"/>
    </xf>
    <xf numFmtId="0" fontId="0" fillId="9" borderId="56" xfId="0" applyFill="1" applyBorder="1" applyAlignment="1">
      <alignment vertical="center"/>
    </xf>
    <xf numFmtId="0" fontId="1" fillId="5" borderId="48" xfId="0" applyFon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2" fontId="1" fillId="5" borderId="26" xfId="0" applyNumberFormat="1" applyFont="1" applyFill="1" applyBorder="1" applyAlignment="1">
      <alignment vertical="center"/>
    </xf>
    <xf numFmtId="0" fontId="3" fillId="0" borderId="24" xfId="0" applyFont="1" applyBorder="1" applyAlignment="1">
      <alignment horizontal="left" vertical="center" indent="1"/>
    </xf>
    <xf numFmtId="2" fontId="3" fillId="0" borderId="39" xfId="0" applyNumberFormat="1" applyFont="1" applyBorder="1" applyAlignment="1">
      <alignment vertical="center"/>
    </xf>
    <xf numFmtId="1" fontId="3" fillId="0" borderId="39" xfId="0" applyNumberFormat="1" applyFont="1" applyBorder="1" applyAlignment="1">
      <alignment vertical="center"/>
    </xf>
    <xf numFmtId="2" fontId="3" fillId="0" borderId="40" xfId="0" applyNumberFormat="1" applyFont="1" applyBorder="1" applyAlignment="1">
      <alignment vertical="center"/>
    </xf>
    <xf numFmtId="0" fontId="1" fillId="6" borderId="24" xfId="0" applyFont="1" applyFill="1" applyBorder="1" applyAlignment="1">
      <alignment horizontal="left" vertical="center"/>
    </xf>
    <xf numFmtId="0" fontId="0" fillId="8" borderId="56" xfId="0" applyFill="1" applyBorder="1" applyAlignment="1">
      <alignment vertical="center"/>
    </xf>
    <xf numFmtId="0" fontId="1" fillId="6" borderId="48" xfId="0" applyFont="1" applyFill="1" applyBorder="1" applyAlignment="1">
      <alignment vertical="center"/>
    </xf>
    <xf numFmtId="2" fontId="1" fillId="6" borderId="1" xfId="0" applyNumberFormat="1" applyFont="1" applyFill="1" applyBorder="1" applyAlignment="1">
      <alignment vertical="center"/>
    </xf>
    <xf numFmtId="2" fontId="1" fillId="6" borderId="26" xfId="0" applyNumberFormat="1" applyFont="1" applyFill="1" applyBorder="1" applyAlignment="1">
      <alignment vertical="center"/>
    </xf>
    <xf numFmtId="0" fontId="0" fillId="0" borderId="49" xfId="0" applyBorder="1" applyAlignment="1">
      <alignment horizontal="right"/>
    </xf>
    <xf numFmtId="0" fontId="1" fillId="2" borderId="24" xfId="0" applyFont="1" applyFill="1" applyBorder="1" applyAlignment="1">
      <alignment horizontal="left" vertical="center"/>
    </xf>
    <xf numFmtId="165" fontId="1" fillId="2" borderId="48" xfId="0" applyNumberFormat="1" applyFont="1" applyFill="1" applyBorder="1" applyAlignment="1">
      <alignment horizontal="righ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1" fontId="1" fillId="2" borderId="28" xfId="0" applyNumberFormat="1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left" vertical="center"/>
    </xf>
    <xf numFmtId="0" fontId="0" fillId="0" borderId="42" xfId="0" applyBorder="1"/>
    <xf numFmtId="0" fontId="7" fillId="0" borderId="44" xfId="0" applyFont="1" applyBorder="1" applyAlignment="1">
      <alignment horizontal="left" vertical="center" indent="1"/>
    </xf>
    <xf numFmtId="2" fontId="0" fillId="13" borderId="29" xfId="0" applyNumberFormat="1" applyFill="1" applyBorder="1" applyAlignment="1">
      <alignment horizontal="center"/>
    </xf>
    <xf numFmtId="2" fontId="0" fillId="13" borderId="28" xfId="0" applyNumberFormat="1" applyFill="1" applyBorder="1" applyAlignment="1">
      <alignment horizontal="center"/>
    </xf>
    <xf numFmtId="2" fontId="0" fillId="13" borderId="23" xfId="0" applyNumberFormat="1" applyFill="1" applyBorder="1" applyAlignment="1">
      <alignment horizontal="center"/>
    </xf>
    <xf numFmtId="2" fontId="0" fillId="13" borderId="9" xfId="0" applyNumberFormat="1" applyFill="1" applyBorder="1" applyAlignment="1">
      <alignment horizontal="center"/>
    </xf>
    <xf numFmtId="0" fontId="1" fillId="0" borderId="21" xfId="0" applyFont="1" applyBorder="1"/>
    <xf numFmtId="0" fontId="0" fillId="0" borderId="50" xfId="0" applyBorder="1"/>
    <xf numFmtId="0" fontId="0" fillId="0" borderId="6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0" fillId="10" borderId="60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5" xfId="0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0" fontId="0" fillId="0" borderId="44" xfId="0" applyBorder="1" applyAlignment="1">
      <alignment horizontal="left" vertical="center" indent="3"/>
    </xf>
    <xf numFmtId="0" fontId="0" fillId="0" borderId="4" xfId="0" applyBorder="1" applyAlignment="1">
      <alignment horizontal="left" vertical="center" indent="1"/>
    </xf>
    <xf numFmtId="164" fontId="3" fillId="0" borderId="39" xfId="0" applyNumberFormat="1" applyFont="1" applyBorder="1" applyAlignment="1">
      <alignment vertical="center"/>
    </xf>
    <xf numFmtId="0" fontId="11" fillId="12" borderId="43" xfId="0" applyFont="1" applyFill="1" applyBorder="1" applyAlignment="1" applyProtection="1">
      <alignment vertical="center"/>
      <protection locked="0"/>
    </xf>
    <xf numFmtId="0" fontId="11" fillId="12" borderId="37" xfId="0" applyFont="1" applyFill="1" applyBorder="1" applyAlignment="1" applyProtection="1">
      <alignment vertical="center"/>
      <protection locked="0"/>
    </xf>
    <xf numFmtId="0" fontId="11" fillId="10" borderId="37" xfId="0" applyFont="1" applyFill="1" applyBorder="1" applyAlignment="1">
      <alignment vertical="center"/>
    </xf>
    <xf numFmtId="0" fontId="7" fillId="0" borderId="44" xfId="0" applyFont="1" applyBorder="1" applyAlignment="1">
      <alignment horizontal="left" vertical="center"/>
    </xf>
    <xf numFmtId="0" fontId="11" fillId="10" borderId="55" xfId="0" applyFont="1" applyFill="1" applyBorder="1" applyAlignment="1">
      <alignment horizontal="right" vertical="center"/>
    </xf>
    <xf numFmtId="0" fontId="7" fillId="0" borderId="45" xfId="0" applyFont="1" applyBorder="1" applyAlignment="1">
      <alignment horizontal="left" vertical="center"/>
    </xf>
    <xf numFmtId="0" fontId="7" fillId="10" borderId="44" xfId="0" applyFont="1" applyFill="1" applyBorder="1" applyAlignment="1">
      <alignment horizontal="left" vertical="center"/>
    </xf>
    <xf numFmtId="0" fontId="7" fillId="10" borderId="59" xfId="0" applyFont="1" applyFill="1" applyBorder="1" applyAlignment="1">
      <alignment horizontal="left" vertical="center"/>
    </xf>
    <xf numFmtId="0" fontId="1" fillId="0" borderId="32" xfId="0" applyFont="1" applyBorder="1" applyAlignment="1">
      <alignment horizontal="right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0" fontId="5" fillId="4" borderId="43" xfId="0" applyFont="1" applyFill="1" applyBorder="1" applyAlignment="1" applyProtection="1">
      <alignment vertical="center"/>
      <protection locked="0"/>
    </xf>
    <xf numFmtId="2" fontId="0" fillId="13" borderId="0" xfId="0" applyNumberFormat="1" applyFill="1" applyAlignment="1">
      <alignment horizontal="center"/>
    </xf>
    <xf numFmtId="2" fontId="0" fillId="13" borderId="52" xfId="0" applyNumberFormat="1" applyFill="1" applyBorder="1" applyAlignment="1">
      <alignment horizontal="center"/>
    </xf>
    <xf numFmtId="2" fontId="0" fillId="13" borderId="36" xfId="0" applyNumberFormat="1" applyFill="1" applyBorder="1" applyAlignment="1">
      <alignment horizontal="center"/>
    </xf>
    <xf numFmtId="2" fontId="0" fillId="13" borderId="41" xfId="0" applyNumberFormat="1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1" fillId="0" borderId="59" xfId="0" applyFont="1" applyBorder="1" applyAlignment="1">
      <alignment horizontal="center"/>
    </xf>
    <xf numFmtId="1" fontId="0" fillId="0" borderId="62" xfId="0" applyNumberFormat="1" applyBorder="1" applyAlignment="1">
      <alignment horizontal="center"/>
    </xf>
    <xf numFmtId="1" fontId="0" fillId="0" borderId="58" xfId="0" applyNumberFormat="1" applyBorder="1" applyAlignment="1">
      <alignment horizontal="center"/>
    </xf>
    <xf numFmtId="1" fontId="0" fillId="0" borderId="59" xfId="0" applyNumberFormat="1" applyBorder="1" applyAlignment="1">
      <alignment horizontal="center"/>
    </xf>
    <xf numFmtId="2" fontId="0" fillId="13" borderId="22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29" xfId="0" applyFont="1" applyBorder="1" applyAlignment="1">
      <alignment horizontal="center"/>
    </xf>
    <xf numFmtId="2" fontId="12" fillId="0" borderId="39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0" fontId="12" fillId="0" borderId="4" xfId="0" applyFont="1" applyBorder="1"/>
    <xf numFmtId="2" fontId="7" fillId="0" borderId="9" xfId="0" applyNumberFormat="1" applyFont="1" applyBorder="1"/>
    <xf numFmtId="0" fontId="0" fillId="0" borderId="49" xfId="0" applyBorder="1" applyAlignment="1">
      <alignment horizontal="right" vertical="center"/>
    </xf>
    <xf numFmtId="0" fontId="0" fillId="0" borderId="0" xfId="0" applyAlignment="1">
      <alignment vertical="center"/>
    </xf>
    <xf numFmtId="0" fontId="12" fillId="3" borderId="37" xfId="0" applyFont="1" applyFill="1" applyBorder="1" applyAlignment="1">
      <alignment vertical="center"/>
    </xf>
    <xf numFmtId="0" fontId="1" fillId="3" borderId="24" xfId="0" applyFont="1" applyFill="1" applyBorder="1" applyAlignment="1">
      <alignment horizontal="left" vertical="center"/>
    </xf>
    <xf numFmtId="0" fontId="0" fillId="0" borderId="49" xfId="0" applyBorder="1"/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15" fillId="0" borderId="45" xfId="0" applyFont="1" applyBorder="1" applyAlignment="1">
      <alignment horizontal="left" vertical="center" indent="1"/>
    </xf>
    <xf numFmtId="0" fontId="15" fillId="0" borderId="47" xfId="0" applyFont="1" applyBorder="1" applyAlignment="1">
      <alignment horizontal="left" vertical="center" indent="1"/>
    </xf>
    <xf numFmtId="0" fontId="15" fillId="0" borderId="43" xfId="0" applyFont="1" applyBorder="1" applyAlignment="1">
      <alignment vertical="center"/>
    </xf>
    <xf numFmtId="2" fontId="15" fillId="0" borderId="43" xfId="0" applyNumberFormat="1" applyFont="1" applyBorder="1" applyAlignment="1">
      <alignment vertical="center"/>
    </xf>
    <xf numFmtId="0" fontId="15" fillId="0" borderId="61" xfId="0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2" fontId="15" fillId="0" borderId="39" xfId="0" applyNumberFormat="1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15" borderId="44" xfId="0" applyFont="1" applyFill="1" applyBorder="1" applyAlignment="1">
      <alignment horizontal="left" vertical="center" indent="1"/>
    </xf>
    <xf numFmtId="0" fontId="0" fillId="15" borderId="14" xfId="0" applyFill="1" applyBorder="1" applyAlignment="1">
      <alignment horizontal="center" vertical="center"/>
    </xf>
    <xf numFmtId="0" fontId="0" fillId="15" borderId="49" xfId="0" applyFill="1" applyBorder="1" applyAlignment="1">
      <alignment horizontal="right"/>
    </xf>
    <xf numFmtId="0" fontId="12" fillId="0" borderId="44" xfId="0" applyFont="1" applyBorder="1" applyAlignment="1">
      <alignment horizontal="left" vertical="center" indent="1"/>
    </xf>
    <xf numFmtId="0" fontId="12" fillId="0" borderId="46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0" fillId="15" borderId="7" xfId="0" applyFill="1" applyBorder="1"/>
    <xf numFmtId="0" fontId="7" fillId="0" borderId="59" xfId="0" applyFont="1" applyBorder="1" applyAlignment="1">
      <alignment horizontal="left" vertical="center" indent="1"/>
    </xf>
    <xf numFmtId="0" fontId="1" fillId="0" borderId="47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/>
    </xf>
    <xf numFmtId="0" fontId="1" fillId="0" borderId="46" xfId="0" applyFont="1" applyBorder="1" applyAlignment="1">
      <alignment horizontal="left" vertical="center" indent="1"/>
    </xf>
    <xf numFmtId="0" fontId="1" fillId="0" borderId="22" xfId="0" applyFont="1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0" borderId="57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2" fillId="0" borderId="9" xfId="0" applyFont="1" applyBorder="1" applyAlignment="1">
      <alignment horizontal="center" textRotation="90"/>
    </xf>
    <xf numFmtId="0" fontId="1" fillId="0" borderId="4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14" borderId="31" xfId="0" applyFont="1" applyFill="1" applyBorder="1" applyAlignment="1">
      <alignment horizontal="center" vertical="center"/>
    </xf>
    <xf numFmtId="0" fontId="1" fillId="14" borderId="33" xfId="0" applyFont="1" applyFill="1" applyBorder="1" applyAlignment="1">
      <alignment horizontal="center" vertical="center"/>
    </xf>
    <xf numFmtId="0" fontId="1" fillId="14" borderId="34" xfId="0" applyFont="1" applyFill="1" applyBorder="1" applyAlignment="1">
      <alignment horizontal="center" vertical="center"/>
    </xf>
    <xf numFmtId="2" fontId="10" fillId="0" borderId="27" xfId="0" applyNumberFormat="1" applyFont="1" applyBorder="1" applyAlignment="1">
      <alignment horizontal="center" vertical="center" wrapText="1"/>
    </xf>
    <xf numFmtId="2" fontId="10" fillId="0" borderId="36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center" vertical="center" wrapText="1"/>
    </xf>
    <xf numFmtId="0" fontId="16" fillId="14" borderId="31" xfId="0" applyFont="1" applyFill="1" applyBorder="1" applyAlignment="1">
      <alignment horizontal="center" vertical="center"/>
    </xf>
    <xf numFmtId="0" fontId="16" fillId="14" borderId="33" xfId="0" applyFont="1" applyFill="1" applyBorder="1" applyAlignment="1">
      <alignment horizontal="center" vertical="center"/>
    </xf>
    <xf numFmtId="0" fontId="16" fillId="14" borderId="34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3" fillId="5" borderId="27" xfId="0" applyFont="1" applyFill="1" applyBorder="1" applyAlignment="1">
      <alignment horizontal="center" vertical="center"/>
    </xf>
    <xf numFmtId="0" fontId="13" fillId="5" borderId="41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right" vertical="center"/>
    </xf>
    <xf numFmtId="0" fontId="9" fillId="5" borderId="36" xfId="0" applyFont="1" applyFill="1" applyBorder="1" applyAlignment="1">
      <alignment horizontal="right" vertical="center"/>
    </xf>
    <xf numFmtId="0" fontId="9" fillId="5" borderId="22" xfId="0" applyFont="1" applyFill="1" applyBorder="1" applyAlignment="1">
      <alignment horizontal="right" vertical="center"/>
    </xf>
    <xf numFmtId="0" fontId="9" fillId="5" borderId="23" xfId="0" applyFont="1" applyFill="1" applyBorder="1" applyAlignment="1">
      <alignment horizontal="right" vertical="center"/>
    </xf>
    <xf numFmtId="14" fontId="1" fillId="3" borderId="25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right" vertical="center"/>
    </xf>
    <xf numFmtId="0" fontId="6" fillId="0" borderId="24" xfId="0" applyFont="1" applyBorder="1" applyAlignment="1">
      <alignment horizontal="center" vertical="justify"/>
    </xf>
    <xf numFmtId="0" fontId="0" fillId="0" borderId="25" xfId="0" applyBorder="1"/>
    <xf numFmtId="0" fontId="0" fillId="0" borderId="26" xfId="0" applyBorder="1"/>
    <xf numFmtId="0" fontId="1" fillId="12" borderId="24" xfId="0" applyFont="1" applyFill="1" applyBorder="1" applyAlignment="1" applyProtection="1">
      <alignment horizontal="center" vertical="center"/>
      <protection locked="0"/>
    </xf>
    <xf numFmtId="0" fontId="1" fillId="12" borderId="26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top" textRotation="90"/>
    </xf>
    <xf numFmtId="0" fontId="17" fillId="0" borderId="40" xfId="0" applyFont="1" applyBorder="1" applyAlignment="1">
      <alignment horizontal="center" vertical="top" textRotation="90"/>
    </xf>
    <xf numFmtId="0" fontId="17" fillId="0" borderId="40" xfId="0" applyFont="1" applyBorder="1" applyAlignment="1">
      <alignment horizontal="center" textRotation="90"/>
    </xf>
    <xf numFmtId="0" fontId="4" fillId="0" borderId="0" xfId="0" applyFont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4" fontId="14" fillId="0" borderId="25" xfId="0" applyNumberFormat="1" applyFont="1" applyBorder="1" applyAlignment="1">
      <alignment horizontal="center" vertical="center"/>
    </xf>
    <xf numFmtId="14" fontId="14" fillId="0" borderId="26" xfId="0" applyNumberFormat="1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LIMITS</a:t>
            </a:r>
          </a:p>
        </c:rich>
      </c:tx>
      <c:layout>
        <c:manualLayout>
          <c:xMode val="edge"/>
          <c:yMode val="edge"/>
          <c:x val="0.33800350262697032"/>
          <c:y val="3.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565749136100685E-2"/>
          <c:y val="0.1125321098396912"/>
          <c:w val="0.88091143630917335"/>
          <c:h val="0.76470683731972089"/>
        </c:manualLayout>
      </c:layout>
      <c:scatterChart>
        <c:scatterStyle val="smoothMarker"/>
        <c:varyColors val="0"/>
        <c:ser>
          <c:idx val="1"/>
          <c:order val="0"/>
          <c:tx>
            <c:v>NORMAL FWD LIMIT AT/BELOW 2900 LBS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ENVELOPE!$B$3:$B$43</c:f>
              <c:numCache>
                <c:formatCode>0.00</c:formatCode>
                <c:ptCount val="41"/>
                <c:pt idx="0">
                  <c:v>93.3</c:v>
                </c:pt>
                <c:pt idx="1">
                  <c:v>93.3</c:v>
                </c:pt>
                <c:pt idx="2">
                  <c:v>93.3</c:v>
                </c:pt>
                <c:pt idx="3">
                  <c:v>93.3</c:v>
                </c:pt>
                <c:pt idx="4">
                  <c:v>93.3</c:v>
                </c:pt>
                <c:pt idx="5">
                  <c:v>93.3</c:v>
                </c:pt>
                <c:pt idx="6">
                  <c:v>93.3</c:v>
                </c:pt>
                <c:pt idx="7">
                  <c:v>93.3</c:v>
                </c:pt>
                <c:pt idx="8">
                  <c:v>93.3</c:v>
                </c:pt>
                <c:pt idx="9">
                  <c:v>93.3</c:v>
                </c:pt>
                <c:pt idx="10">
                  <c:v>93.3</c:v>
                </c:pt>
                <c:pt idx="11">
                  <c:v>93.3</c:v>
                </c:pt>
                <c:pt idx="12">
                  <c:v>93.3</c:v>
                </c:pt>
                <c:pt idx="13">
                  <c:v>93.3</c:v>
                </c:pt>
                <c:pt idx="14">
                  <c:v>93.3</c:v>
                </c:pt>
                <c:pt idx="15">
                  <c:v>93.3</c:v>
                </c:pt>
                <c:pt idx="16">
                  <c:v>93.3</c:v>
                </c:pt>
                <c:pt idx="17">
                  <c:v>93.3</c:v>
                </c:pt>
                <c:pt idx="18">
                  <c:v>93.3</c:v>
                </c:pt>
                <c:pt idx="19">
                  <c:v>93.3</c:v>
                </c:pt>
                <c:pt idx="20">
                  <c:v>93.3</c:v>
                </c:pt>
                <c:pt idx="21">
                  <c:v>93.3</c:v>
                </c:pt>
                <c:pt idx="22">
                  <c:v>93.3</c:v>
                </c:pt>
                <c:pt idx="23">
                  <c:v>93.3</c:v>
                </c:pt>
                <c:pt idx="24">
                  <c:v>93.3</c:v>
                </c:pt>
                <c:pt idx="25">
                  <c:v>93.3</c:v>
                </c:pt>
                <c:pt idx="26">
                  <c:v>93.3</c:v>
                </c:pt>
                <c:pt idx="27">
                  <c:v>93.3</c:v>
                </c:pt>
                <c:pt idx="28">
                  <c:v>93.3</c:v>
                </c:pt>
                <c:pt idx="29">
                  <c:v>93.3</c:v>
                </c:pt>
                <c:pt idx="30">
                  <c:v>93.3</c:v>
                </c:pt>
                <c:pt idx="31">
                  <c:v>93.3</c:v>
                </c:pt>
                <c:pt idx="32">
                  <c:v>93.3</c:v>
                </c:pt>
                <c:pt idx="33">
                  <c:v>93.3</c:v>
                </c:pt>
                <c:pt idx="34">
                  <c:v>93.3</c:v>
                </c:pt>
                <c:pt idx="35">
                  <c:v>93.3</c:v>
                </c:pt>
                <c:pt idx="36">
                  <c:v>93.3</c:v>
                </c:pt>
                <c:pt idx="37">
                  <c:v>93.3</c:v>
                </c:pt>
                <c:pt idx="38">
                  <c:v>93.3</c:v>
                </c:pt>
                <c:pt idx="39">
                  <c:v>93.3</c:v>
                </c:pt>
                <c:pt idx="40">
                  <c:v>93.3</c:v>
                </c:pt>
              </c:numCache>
            </c:numRef>
          </c:xVal>
          <c:yVal>
            <c:numRef>
              <c:f>ENVELOPE!$A$3:$A$43</c:f>
              <c:numCache>
                <c:formatCode>0</c:formatCode>
                <c:ptCount val="41"/>
                <c:pt idx="0">
                  <c:v>2500</c:v>
                </c:pt>
                <c:pt idx="1">
                  <c:v>2510</c:v>
                </c:pt>
                <c:pt idx="2">
                  <c:v>2520</c:v>
                </c:pt>
                <c:pt idx="3">
                  <c:v>2530</c:v>
                </c:pt>
                <c:pt idx="4">
                  <c:v>2540</c:v>
                </c:pt>
                <c:pt idx="5">
                  <c:v>2550</c:v>
                </c:pt>
                <c:pt idx="6">
                  <c:v>2560</c:v>
                </c:pt>
                <c:pt idx="7">
                  <c:v>2570</c:v>
                </c:pt>
                <c:pt idx="8">
                  <c:v>2580</c:v>
                </c:pt>
                <c:pt idx="9">
                  <c:v>2590</c:v>
                </c:pt>
                <c:pt idx="10">
                  <c:v>2600</c:v>
                </c:pt>
                <c:pt idx="11">
                  <c:v>2610</c:v>
                </c:pt>
                <c:pt idx="12">
                  <c:v>2620</c:v>
                </c:pt>
                <c:pt idx="13">
                  <c:v>2630</c:v>
                </c:pt>
                <c:pt idx="14">
                  <c:v>2640</c:v>
                </c:pt>
                <c:pt idx="15">
                  <c:v>2650</c:v>
                </c:pt>
                <c:pt idx="16">
                  <c:v>2660</c:v>
                </c:pt>
                <c:pt idx="17">
                  <c:v>2670</c:v>
                </c:pt>
                <c:pt idx="18">
                  <c:v>2680</c:v>
                </c:pt>
                <c:pt idx="19">
                  <c:v>2690</c:v>
                </c:pt>
                <c:pt idx="20">
                  <c:v>2700</c:v>
                </c:pt>
                <c:pt idx="21">
                  <c:v>2710</c:v>
                </c:pt>
                <c:pt idx="22">
                  <c:v>2720</c:v>
                </c:pt>
                <c:pt idx="23">
                  <c:v>2730</c:v>
                </c:pt>
                <c:pt idx="24">
                  <c:v>2740</c:v>
                </c:pt>
                <c:pt idx="25">
                  <c:v>2750</c:v>
                </c:pt>
                <c:pt idx="26">
                  <c:v>2760</c:v>
                </c:pt>
                <c:pt idx="27">
                  <c:v>2770</c:v>
                </c:pt>
                <c:pt idx="28">
                  <c:v>2780</c:v>
                </c:pt>
                <c:pt idx="29">
                  <c:v>2790</c:v>
                </c:pt>
                <c:pt idx="30">
                  <c:v>2800</c:v>
                </c:pt>
                <c:pt idx="31">
                  <c:v>2810</c:v>
                </c:pt>
                <c:pt idx="32">
                  <c:v>2820</c:v>
                </c:pt>
                <c:pt idx="33">
                  <c:v>2830</c:v>
                </c:pt>
                <c:pt idx="34">
                  <c:v>2840</c:v>
                </c:pt>
                <c:pt idx="35">
                  <c:v>2850</c:v>
                </c:pt>
                <c:pt idx="36">
                  <c:v>2860</c:v>
                </c:pt>
                <c:pt idx="37">
                  <c:v>2870</c:v>
                </c:pt>
                <c:pt idx="38">
                  <c:v>2880</c:v>
                </c:pt>
                <c:pt idx="39">
                  <c:v>2890</c:v>
                </c:pt>
                <c:pt idx="40">
                  <c:v>2900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B6-4204-A124-6F5DB602F0DC}"/>
            </c:ext>
          </c:extLst>
        </c:ser>
        <c:ser>
          <c:idx val="7"/>
          <c:order val="1"/>
          <c:tx>
            <c:v>NORMAL FWD LIMIT ABOVE 2900 LBS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ENVELOPE!$B$43:$B$133</c:f>
              <c:numCache>
                <c:formatCode>0.00</c:formatCode>
                <c:ptCount val="91"/>
                <c:pt idx="0">
                  <c:v>93.3</c:v>
                </c:pt>
                <c:pt idx="1">
                  <c:v>93.35</c:v>
                </c:pt>
                <c:pt idx="2">
                  <c:v>93.399999999999991</c:v>
                </c:pt>
                <c:pt idx="3">
                  <c:v>93.45</c:v>
                </c:pt>
                <c:pt idx="4">
                  <c:v>93.5</c:v>
                </c:pt>
                <c:pt idx="5">
                  <c:v>93.55</c:v>
                </c:pt>
                <c:pt idx="6">
                  <c:v>93.6</c:v>
                </c:pt>
                <c:pt idx="7">
                  <c:v>93.649999999999991</c:v>
                </c:pt>
                <c:pt idx="8">
                  <c:v>93.7</c:v>
                </c:pt>
                <c:pt idx="9">
                  <c:v>93.75</c:v>
                </c:pt>
                <c:pt idx="10">
                  <c:v>93.8</c:v>
                </c:pt>
                <c:pt idx="11">
                  <c:v>93.85</c:v>
                </c:pt>
                <c:pt idx="12">
                  <c:v>93.899999999999991</c:v>
                </c:pt>
                <c:pt idx="13">
                  <c:v>93.95</c:v>
                </c:pt>
                <c:pt idx="14">
                  <c:v>94</c:v>
                </c:pt>
                <c:pt idx="15">
                  <c:v>94.05</c:v>
                </c:pt>
                <c:pt idx="16">
                  <c:v>94.1</c:v>
                </c:pt>
                <c:pt idx="17">
                  <c:v>94.149999999999991</c:v>
                </c:pt>
                <c:pt idx="18">
                  <c:v>94.2</c:v>
                </c:pt>
                <c:pt idx="19">
                  <c:v>94.25</c:v>
                </c:pt>
                <c:pt idx="20">
                  <c:v>94.3</c:v>
                </c:pt>
                <c:pt idx="21">
                  <c:v>94.35</c:v>
                </c:pt>
                <c:pt idx="22">
                  <c:v>94.399999999999991</c:v>
                </c:pt>
                <c:pt idx="23">
                  <c:v>94.45</c:v>
                </c:pt>
                <c:pt idx="24">
                  <c:v>94.5</c:v>
                </c:pt>
                <c:pt idx="25">
                  <c:v>94.55</c:v>
                </c:pt>
                <c:pt idx="26">
                  <c:v>94.6</c:v>
                </c:pt>
                <c:pt idx="27">
                  <c:v>94.649999999999991</c:v>
                </c:pt>
                <c:pt idx="28">
                  <c:v>94.7</c:v>
                </c:pt>
                <c:pt idx="29">
                  <c:v>94.75</c:v>
                </c:pt>
                <c:pt idx="30">
                  <c:v>94.8</c:v>
                </c:pt>
                <c:pt idx="31">
                  <c:v>94.85</c:v>
                </c:pt>
                <c:pt idx="32">
                  <c:v>94.899999999999991</c:v>
                </c:pt>
                <c:pt idx="33">
                  <c:v>94.95</c:v>
                </c:pt>
                <c:pt idx="34">
                  <c:v>95</c:v>
                </c:pt>
                <c:pt idx="35">
                  <c:v>95.05</c:v>
                </c:pt>
                <c:pt idx="36">
                  <c:v>95.1</c:v>
                </c:pt>
                <c:pt idx="37">
                  <c:v>95.149999999999991</c:v>
                </c:pt>
                <c:pt idx="38">
                  <c:v>95.2</c:v>
                </c:pt>
                <c:pt idx="39">
                  <c:v>95.25</c:v>
                </c:pt>
                <c:pt idx="40">
                  <c:v>95.3</c:v>
                </c:pt>
                <c:pt idx="41">
                  <c:v>95.35</c:v>
                </c:pt>
                <c:pt idx="42">
                  <c:v>95.399999999999991</c:v>
                </c:pt>
                <c:pt idx="43">
                  <c:v>95.45</c:v>
                </c:pt>
                <c:pt idx="44">
                  <c:v>95.5</c:v>
                </c:pt>
                <c:pt idx="45">
                  <c:v>95.55</c:v>
                </c:pt>
                <c:pt idx="46">
                  <c:v>95.6</c:v>
                </c:pt>
                <c:pt idx="47">
                  <c:v>95.649999999999991</c:v>
                </c:pt>
                <c:pt idx="48">
                  <c:v>95.7</c:v>
                </c:pt>
                <c:pt idx="49">
                  <c:v>95.75</c:v>
                </c:pt>
                <c:pt idx="50">
                  <c:v>95.8</c:v>
                </c:pt>
                <c:pt idx="51">
                  <c:v>95.85</c:v>
                </c:pt>
                <c:pt idx="52">
                  <c:v>95.899999999999991</c:v>
                </c:pt>
                <c:pt idx="53">
                  <c:v>95.95</c:v>
                </c:pt>
                <c:pt idx="54">
                  <c:v>96</c:v>
                </c:pt>
                <c:pt idx="55">
                  <c:v>96.05</c:v>
                </c:pt>
                <c:pt idx="56">
                  <c:v>96.1</c:v>
                </c:pt>
                <c:pt idx="57">
                  <c:v>96.149999999999991</c:v>
                </c:pt>
                <c:pt idx="58">
                  <c:v>96.2</c:v>
                </c:pt>
                <c:pt idx="59">
                  <c:v>96.25</c:v>
                </c:pt>
                <c:pt idx="60">
                  <c:v>96.3</c:v>
                </c:pt>
                <c:pt idx="61">
                  <c:v>96.35</c:v>
                </c:pt>
                <c:pt idx="62">
                  <c:v>96.399999999999991</c:v>
                </c:pt>
                <c:pt idx="63">
                  <c:v>96.45</c:v>
                </c:pt>
                <c:pt idx="64">
                  <c:v>96.5</c:v>
                </c:pt>
                <c:pt idx="65">
                  <c:v>96.55</c:v>
                </c:pt>
                <c:pt idx="66">
                  <c:v>96.6</c:v>
                </c:pt>
                <c:pt idx="67">
                  <c:v>96.649999999999991</c:v>
                </c:pt>
                <c:pt idx="68">
                  <c:v>96.7</c:v>
                </c:pt>
                <c:pt idx="69">
                  <c:v>96.75</c:v>
                </c:pt>
                <c:pt idx="70">
                  <c:v>96.8</c:v>
                </c:pt>
                <c:pt idx="71">
                  <c:v>96.85</c:v>
                </c:pt>
                <c:pt idx="72">
                  <c:v>96.899999999999991</c:v>
                </c:pt>
                <c:pt idx="73">
                  <c:v>96.95</c:v>
                </c:pt>
                <c:pt idx="74">
                  <c:v>97</c:v>
                </c:pt>
                <c:pt idx="75">
                  <c:v>97.05</c:v>
                </c:pt>
                <c:pt idx="76">
                  <c:v>97.1</c:v>
                </c:pt>
                <c:pt idx="77">
                  <c:v>97.149999999999991</c:v>
                </c:pt>
                <c:pt idx="78">
                  <c:v>97.2</c:v>
                </c:pt>
                <c:pt idx="79">
                  <c:v>97.25</c:v>
                </c:pt>
                <c:pt idx="80">
                  <c:v>97.3</c:v>
                </c:pt>
                <c:pt idx="81">
                  <c:v>97.35</c:v>
                </c:pt>
                <c:pt idx="82">
                  <c:v>97.399999999999991</c:v>
                </c:pt>
                <c:pt idx="83">
                  <c:v>97.45</c:v>
                </c:pt>
                <c:pt idx="84">
                  <c:v>97.5</c:v>
                </c:pt>
                <c:pt idx="85">
                  <c:v>97.55</c:v>
                </c:pt>
                <c:pt idx="86">
                  <c:v>97.6</c:v>
                </c:pt>
                <c:pt idx="87">
                  <c:v>97.649999999999991</c:v>
                </c:pt>
                <c:pt idx="88">
                  <c:v>97.7</c:v>
                </c:pt>
                <c:pt idx="89">
                  <c:v>97.75</c:v>
                </c:pt>
                <c:pt idx="90">
                  <c:v>97.8</c:v>
                </c:pt>
              </c:numCache>
            </c:numRef>
          </c:xVal>
          <c:yVal>
            <c:numRef>
              <c:f>ENVELOPE!$A$43:$A$133</c:f>
              <c:numCache>
                <c:formatCode>0</c:formatCode>
                <c:ptCount val="91"/>
                <c:pt idx="0">
                  <c:v>2900</c:v>
                </c:pt>
                <c:pt idx="1">
                  <c:v>2910</c:v>
                </c:pt>
                <c:pt idx="2">
                  <c:v>2920</c:v>
                </c:pt>
                <c:pt idx="3">
                  <c:v>2930</c:v>
                </c:pt>
                <c:pt idx="4">
                  <c:v>2940</c:v>
                </c:pt>
                <c:pt idx="5">
                  <c:v>2950</c:v>
                </c:pt>
                <c:pt idx="6">
                  <c:v>2960</c:v>
                </c:pt>
                <c:pt idx="7">
                  <c:v>2970</c:v>
                </c:pt>
                <c:pt idx="8">
                  <c:v>2980</c:v>
                </c:pt>
                <c:pt idx="9">
                  <c:v>2990</c:v>
                </c:pt>
                <c:pt idx="10">
                  <c:v>3000</c:v>
                </c:pt>
                <c:pt idx="11">
                  <c:v>3010</c:v>
                </c:pt>
                <c:pt idx="12">
                  <c:v>3020</c:v>
                </c:pt>
                <c:pt idx="13">
                  <c:v>3030</c:v>
                </c:pt>
                <c:pt idx="14">
                  <c:v>3040</c:v>
                </c:pt>
                <c:pt idx="15">
                  <c:v>3050</c:v>
                </c:pt>
                <c:pt idx="16">
                  <c:v>3060</c:v>
                </c:pt>
                <c:pt idx="17">
                  <c:v>3070</c:v>
                </c:pt>
                <c:pt idx="18">
                  <c:v>3080</c:v>
                </c:pt>
                <c:pt idx="19">
                  <c:v>3090</c:v>
                </c:pt>
                <c:pt idx="20">
                  <c:v>3100</c:v>
                </c:pt>
                <c:pt idx="21">
                  <c:v>3110</c:v>
                </c:pt>
                <c:pt idx="22">
                  <c:v>3120</c:v>
                </c:pt>
                <c:pt idx="23">
                  <c:v>3130</c:v>
                </c:pt>
                <c:pt idx="24">
                  <c:v>3140</c:v>
                </c:pt>
                <c:pt idx="25">
                  <c:v>3150</c:v>
                </c:pt>
                <c:pt idx="26">
                  <c:v>3160</c:v>
                </c:pt>
                <c:pt idx="27">
                  <c:v>3170</c:v>
                </c:pt>
                <c:pt idx="28">
                  <c:v>3180</c:v>
                </c:pt>
                <c:pt idx="29">
                  <c:v>3190</c:v>
                </c:pt>
                <c:pt idx="30">
                  <c:v>3200</c:v>
                </c:pt>
                <c:pt idx="31">
                  <c:v>3210</c:v>
                </c:pt>
                <c:pt idx="32">
                  <c:v>3220</c:v>
                </c:pt>
                <c:pt idx="33">
                  <c:v>3230</c:v>
                </c:pt>
                <c:pt idx="34">
                  <c:v>3240</c:v>
                </c:pt>
                <c:pt idx="35">
                  <c:v>3250</c:v>
                </c:pt>
                <c:pt idx="36">
                  <c:v>3260</c:v>
                </c:pt>
                <c:pt idx="37">
                  <c:v>3270</c:v>
                </c:pt>
                <c:pt idx="38">
                  <c:v>3280</c:v>
                </c:pt>
                <c:pt idx="39">
                  <c:v>3290</c:v>
                </c:pt>
                <c:pt idx="40">
                  <c:v>3300</c:v>
                </c:pt>
                <c:pt idx="41">
                  <c:v>3310</c:v>
                </c:pt>
                <c:pt idx="42">
                  <c:v>3320</c:v>
                </c:pt>
                <c:pt idx="43">
                  <c:v>3330</c:v>
                </c:pt>
                <c:pt idx="44">
                  <c:v>3340</c:v>
                </c:pt>
                <c:pt idx="45">
                  <c:v>3350</c:v>
                </c:pt>
                <c:pt idx="46">
                  <c:v>3360</c:v>
                </c:pt>
                <c:pt idx="47">
                  <c:v>3370</c:v>
                </c:pt>
                <c:pt idx="48">
                  <c:v>3380</c:v>
                </c:pt>
                <c:pt idx="49">
                  <c:v>3390</c:v>
                </c:pt>
                <c:pt idx="50">
                  <c:v>3400</c:v>
                </c:pt>
                <c:pt idx="51">
                  <c:v>3410</c:v>
                </c:pt>
                <c:pt idx="52">
                  <c:v>3420</c:v>
                </c:pt>
                <c:pt idx="53">
                  <c:v>3430</c:v>
                </c:pt>
                <c:pt idx="54">
                  <c:v>3440</c:v>
                </c:pt>
                <c:pt idx="55">
                  <c:v>3450</c:v>
                </c:pt>
                <c:pt idx="56">
                  <c:v>3460</c:v>
                </c:pt>
                <c:pt idx="57">
                  <c:v>3470</c:v>
                </c:pt>
                <c:pt idx="58">
                  <c:v>3480</c:v>
                </c:pt>
                <c:pt idx="59">
                  <c:v>3490</c:v>
                </c:pt>
                <c:pt idx="60">
                  <c:v>3500</c:v>
                </c:pt>
                <c:pt idx="61">
                  <c:v>3510</c:v>
                </c:pt>
                <c:pt idx="62">
                  <c:v>3520</c:v>
                </c:pt>
                <c:pt idx="63">
                  <c:v>3530</c:v>
                </c:pt>
                <c:pt idx="64">
                  <c:v>3540</c:v>
                </c:pt>
                <c:pt idx="65">
                  <c:v>3550</c:v>
                </c:pt>
                <c:pt idx="66">
                  <c:v>3560</c:v>
                </c:pt>
                <c:pt idx="67">
                  <c:v>3570</c:v>
                </c:pt>
                <c:pt idx="68">
                  <c:v>3580</c:v>
                </c:pt>
                <c:pt idx="69">
                  <c:v>3590</c:v>
                </c:pt>
                <c:pt idx="70">
                  <c:v>3600</c:v>
                </c:pt>
                <c:pt idx="71">
                  <c:v>3610</c:v>
                </c:pt>
                <c:pt idx="72">
                  <c:v>3620</c:v>
                </c:pt>
                <c:pt idx="73">
                  <c:v>3630</c:v>
                </c:pt>
                <c:pt idx="74">
                  <c:v>3640</c:v>
                </c:pt>
                <c:pt idx="75">
                  <c:v>3650</c:v>
                </c:pt>
                <c:pt idx="76">
                  <c:v>3660</c:v>
                </c:pt>
                <c:pt idx="77">
                  <c:v>3670</c:v>
                </c:pt>
                <c:pt idx="78">
                  <c:v>3680</c:v>
                </c:pt>
                <c:pt idx="79">
                  <c:v>3690</c:v>
                </c:pt>
                <c:pt idx="80">
                  <c:v>3700</c:v>
                </c:pt>
                <c:pt idx="81">
                  <c:v>3710</c:v>
                </c:pt>
                <c:pt idx="82">
                  <c:v>3720</c:v>
                </c:pt>
                <c:pt idx="83">
                  <c:v>3730</c:v>
                </c:pt>
                <c:pt idx="84">
                  <c:v>3740</c:v>
                </c:pt>
                <c:pt idx="85">
                  <c:v>3750</c:v>
                </c:pt>
                <c:pt idx="86">
                  <c:v>3760</c:v>
                </c:pt>
                <c:pt idx="87">
                  <c:v>3770</c:v>
                </c:pt>
                <c:pt idx="88">
                  <c:v>3780</c:v>
                </c:pt>
                <c:pt idx="89">
                  <c:v>3790</c:v>
                </c:pt>
                <c:pt idx="90">
                  <c:v>3800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B6-4204-A124-6F5DB602F0DC}"/>
            </c:ext>
          </c:extLst>
        </c:ser>
        <c:ser>
          <c:idx val="2"/>
          <c:order val="2"/>
          <c:tx>
            <c:v>NORMAL AFT LIMIT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ENVELOPE!$C$3:$C$133</c:f>
              <c:numCache>
                <c:formatCode>0.00</c:formatCode>
                <c:ptCount val="131"/>
                <c:pt idx="0">
                  <c:v>101.6</c:v>
                </c:pt>
                <c:pt idx="1">
                  <c:v>101.6</c:v>
                </c:pt>
                <c:pt idx="2">
                  <c:v>101.6</c:v>
                </c:pt>
                <c:pt idx="3">
                  <c:v>101.6</c:v>
                </c:pt>
                <c:pt idx="4">
                  <c:v>101.6</c:v>
                </c:pt>
                <c:pt idx="5">
                  <c:v>101.6</c:v>
                </c:pt>
                <c:pt idx="6">
                  <c:v>101.6</c:v>
                </c:pt>
                <c:pt idx="7">
                  <c:v>101.6</c:v>
                </c:pt>
                <c:pt idx="8">
                  <c:v>101.6</c:v>
                </c:pt>
                <c:pt idx="9">
                  <c:v>101.6</c:v>
                </c:pt>
                <c:pt idx="10">
                  <c:v>101.6</c:v>
                </c:pt>
                <c:pt idx="11">
                  <c:v>101.6</c:v>
                </c:pt>
                <c:pt idx="12">
                  <c:v>101.6</c:v>
                </c:pt>
                <c:pt idx="13">
                  <c:v>101.6</c:v>
                </c:pt>
                <c:pt idx="14">
                  <c:v>101.6</c:v>
                </c:pt>
                <c:pt idx="15">
                  <c:v>101.6</c:v>
                </c:pt>
                <c:pt idx="16">
                  <c:v>101.6</c:v>
                </c:pt>
                <c:pt idx="17">
                  <c:v>101.6</c:v>
                </c:pt>
                <c:pt idx="18">
                  <c:v>101.6</c:v>
                </c:pt>
                <c:pt idx="19">
                  <c:v>101.6</c:v>
                </c:pt>
                <c:pt idx="20">
                  <c:v>101.6</c:v>
                </c:pt>
                <c:pt idx="21">
                  <c:v>101.6</c:v>
                </c:pt>
                <c:pt idx="22">
                  <c:v>101.6</c:v>
                </c:pt>
                <c:pt idx="23">
                  <c:v>101.6</c:v>
                </c:pt>
                <c:pt idx="24">
                  <c:v>101.6</c:v>
                </c:pt>
                <c:pt idx="25">
                  <c:v>101.6</c:v>
                </c:pt>
                <c:pt idx="26">
                  <c:v>101.6</c:v>
                </c:pt>
                <c:pt idx="27">
                  <c:v>101.6</c:v>
                </c:pt>
                <c:pt idx="28">
                  <c:v>101.6</c:v>
                </c:pt>
                <c:pt idx="29">
                  <c:v>101.6</c:v>
                </c:pt>
                <c:pt idx="30">
                  <c:v>101.6</c:v>
                </c:pt>
                <c:pt idx="31">
                  <c:v>101.6</c:v>
                </c:pt>
                <c:pt idx="32">
                  <c:v>101.6</c:v>
                </c:pt>
                <c:pt idx="33">
                  <c:v>101.6</c:v>
                </c:pt>
                <c:pt idx="34">
                  <c:v>101.6</c:v>
                </c:pt>
                <c:pt idx="35">
                  <c:v>101.6</c:v>
                </c:pt>
                <c:pt idx="36">
                  <c:v>101.6</c:v>
                </c:pt>
                <c:pt idx="37">
                  <c:v>101.6</c:v>
                </c:pt>
                <c:pt idx="38">
                  <c:v>101.6</c:v>
                </c:pt>
                <c:pt idx="39">
                  <c:v>101.6</c:v>
                </c:pt>
                <c:pt idx="40">
                  <c:v>101.6</c:v>
                </c:pt>
                <c:pt idx="41">
                  <c:v>101.6</c:v>
                </c:pt>
                <c:pt idx="42">
                  <c:v>101.6</c:v>
                </c:pt>
                <c:pt idx="43">
                  <c:v>101.6</c:v>
                </c:pt>
                <c:pt idx="44">
                  <c:v>101.6</c:v>
                </c:pt>
                <c:pt idx="45">
                  <c:v>101.6</c:v>
                </c:pt>
                <c:pt idx="46">
                  <c:v>101.6</c:v>
                </c:pt>
                <c:pt idx="47">
                  <c:v>101.6</c:v>
                </c:pt>
                <c:pt idx="48">
                  <c:v>101.6</c:v>
                </c:pt>
                <c:pt idx="49">
                  <c:v>101.6</c:v>
                </c:pt>
                <c:pt idx="50">
                  <c:v>101.6</c:v>
                </c:pt>
                <c:pt idx="51">
                  <c:v>101.6</c:v>
                </c:pt>
                <c:pt idx="52">
                  <c:v>101.6</c:v>
                </c:pt>
                <c:pt idx="53">
                  <c:v>101.6</c:v>
                </c:pt>
                <c:pt idx="54">
                  <c:v>101.6</c:v>
                </c:pt>
                <c:pt idx="55">
                  <c:v>101.6</c:v>
                </c:pt>
                <c:pt idx="56">
                  <c:v>101.6</c:v>
                </c:pt>
                <c:pt idx="57">
                  <c:v>101.6</c:v>
                </c:pt>
                <c:pt idx="58">
                  <c:v>101.6</c:v>
                </c:pt>
                <c:pt idx="59">
                  <c:v>101.6</c:v>
                </c:pt>
                <c:pt idx="60">
                  <c:v>101.6</c:v>
                </c:pt>
                <c:pt idx="61">
                  <c:v>101.6</c:v>
                </c:pt>
                <c:pt idx="62">
                  <c:v>101.6</c:v>
                </c:pt>
                <c:pt idx="63">
                  <c:v>101.6</c:v>
                </c:pt>
                <c:pt idx="64">
                  <c:v>101.6</c:v>
                </c:pt>
                <c:pt idx="65">
                  <c:v>101.6</c:v>
                </c:pt>
                <c:pt idx="66">
                  <c:v>101.6</c:v>
                </c:pt>
                <c:pt idx="67">
                  <c:v>101.6</c:v>
                </c:pt>
                <c:pt idx="68">
                  <c:v>101.6</c:v>
                </c:pt>
                <c:pt idx="69">
                  <c:v>101.6</c:v>
                </c:pt>
                <c:pt idx="70">
                  <c:v>101.6</c:v>
                </c:pt>
                <c:pt idx="71">
                  <c:v>101.6</c:v>
                </c:pt>
                <c:pt idx="72">
                  <c:v>101.6</c:v>
                </c:pt>
                <c:pt idx="73">
                  <c:v>101.6</c:v>
                </c:pt>
                <c:pt idx="74">
                  <c:v>101.6</c:v>
                </c:pt>
                <c:pt idx="75">
                  <c:v>101.6</c:v>
                </c:pt>
                <c:pt idx="76">
                  <c:v>101.6</c:v>
                </c:pt>
                <c:pt idx="77">
                  <c:v>101.6</c:v>
                </c:pt>
                <c:pt idx="78">
                  <c:v>101.6</c:v>
                </c:pt>
                <c:pt idx="79">
                  <c:v>101.6</c:v>
                </c:pt>
                <c:pt idx="80">
                  <c:v>101.6</c:v>
                </c:pt>
                <c:pt idx="81">
                  <c:v>101.6</c:v>
                </c:pt>
                <c:pt idx="82">
                  <c:v>101.6</c:v>
                </c:pt>
                <c:pt idx="83">
                  <c:v>101.6</c:v>
                </c:pt>
                <c:pt idx="84">
                  <c:v>101.6</c:v>
                </c:pt>
                <c:pt idx="85">
                  <c:v>101.6</c:v>
                </c:pt>
                <c:pt idx="86">
                  <c:v>101.6</c:v>
                </c:pt>
                <c:pt idx="87">
                  <c:v>101.6</c:v>
                </c:pt>
                <c:pt idx="88">
                  <c:v>101.6</c:v>
                </c:pt>
                <c:pt idx="89">
                  <c:v>101.6</c:v>
                </c:pt>
                <c:pt idx="90">
                  <c:v>101.6</c:v>
                </c:pt>
                <c:pt idx="91">
                  <c:v>101.6</c:v>
                </c:pt>
                <c:pt idx="92">
                  <c:v>101.6</c:v>
                </c:pt>
                <c:pt idx="93">
                  <c:v>101.6</c:v>
                </c:pt>
                <c:pt idx="94">
                  <c:v>101.6</c:v>
                </c:pt>
                <c:pt idx="95">
                  <c:v>101.6</c:v>
                </c:pt>
                <c:pt idx="96">
                  <c:v>101.6</c:v>
                </c:pt>
                <c:pt idx="97">
                  <c:v>101.6</c:v>
                </c:pt>
                <c:pt idx="98">
                  <c:v>101.6</c:v>
                </c:pt>
                <c:pt idx="99">
                  <c:v>101.6</c:v>
                </c:pt>
                <c:pt idx="100">
                  <c:v>101.6</c:v>
                </c:pt>
                <c:pt idx="101">
                  <c:v>101.6</c:v>
                </c:pt>
                <c:pt idx="102">
                  <c:v>101.6</c:v>
                </c:pt>
                <c:pt idx="103">
                  <c:v>101.6</c:v>
                </c:pt>
                <c:pt idx="104">
                  <c:v>101.6</c:v>
                </c:pt>
                <c:pt idx="105">
                  <c:v>101.6</c:v>
                </c:pt>
                <c:pt idx="106">
                  <c:v>101.6</c:v>
                </c:pt>
                <c:pt idx="107">
                  <c:v>101.6</c:v>
                </c:pt>
                <c:pt idx="108">
                  <c:v>101.6</c:v>
                </c:pt>
                <c:pt idx="109">
                  <c:v>101.6</c:v>
                </c:pt>
                <c:pt idx="110">
                  <c:v>101.6</c:v>
                </c:pt>
                <c:pt idx="111">
                  <c:v>101.6</c:v>
                </c:pt>
                <c:pt idx="112">
                  <c:v>101.6</c:v>
                </c:pt>
                <c:pt idx="113">
                  <c:v>101.6</c:v>
                </c:pt>
                <c:pt idx="114">
                  <c:v>101.6</c:v>
                </c:pt>
                <c:pt idx="115">
                  <c:v>101.6</c:v>
                </c:pt>
                <c:pt idx="116">
                  <c:v>101.6</c:v>
                </c:pt>
                <c:pt idx="117">
                  <c:v>101.6</c:v>
                </c:pt>
                <c:pt idx="118">
                  <c:v>101.6</c:v>
                </c:pt>
                <c:pt idx="119">
                  <c:v>101.6</c:v>
                </c:pt>
                <c:pt idx="120">
                  <c:v>101.6</c:v>
                </c:pt>
                <c:pt idx="121">
                  <c:v>101.6</c:v>
                </c:pt>
                <c:pt idx="122">
                  <c:v>101.6</c:v>
                </c:pt>
                <c:pt idx="123">
                  <c:v>101.6</c:v>
                </c:pt>
                <c:pt idx="124">
                  <c:v>101.6</c:v>
                </c:pt>
                <c:pt idx="125">
                  <c:v>101.6</c:v>
                </c:pt>
                <c:pt idx="126">
                  <c:v>101.6</c:v>
                </c:pt>
                <c:pt idx="127">
                  <c:v>101.6</c:v>
                </c:pt>
                <c:pt idx="128">
                  <c:v>101.6</c:v>
                </c:pt>
                <c:pt idx="129">
                  <c:v>101.6</c:v>
                </c:pt>
                <c:pt idx="130">
                  <c:v>101.6</c:v>
                </c:pt>
              </c:numCache>
            </c:numRef>
          </c:xVal>
          <c:yVal>
            <c:numRef>
              <c:f>ENVELOPE!$A$3:$A$133</c:f>
              <c:numCache>
                <c:formatCode>0</c:formatCode>
                <c:ptCount val="131"/>
                <c:pt idx="0">
                  <c:v>2500</c:v>
                </c:pt>
                <c:pt idx="1">
                  <c:v>2510</c:v>
                </c:pt>
                <c:pt idx="2">
                  <c:v>2520</c:v>
                </c:pt>
                <c:pt idx="3">
                  <c:v>2530</c:v>
                </c:pt>
                <c:pt idx="4">
                  <c:v>2540</c:v>
                </c:pt>
                <c:pt idx="5">
                  <c:v>2550</c:v>
                </c:pt>
                <c:pt idx="6">
                  <c:v>2560</c:v>
                </c:pt>
                <c:pt idx="7">
                  <c:v>2570</c:v>
                </c:pt>
                <c:pt idx="8">
                  <c:v>2580</c:v>
                </c:pt>
                <c:pt idx="9">
                  <c:v>2590</c:v>
                </c:pt>
                <c:pt idx="10">
                  <c:v>2600</c:v>
                </c:pt>
                <c:pt idx="11">
                  <c:v>2610</c:v>
                </c:pt>
                <c:pt idx="12">
                  <c:v>2620</c:v>
                </c:pt>
                <c:pt idx="13">
                  <c:v>2630</c:v>
                </c:pt>
                <c:pt idx="14">
                  <c:v>2640</c:v>
                </c:pt>
                <c:pt idx="15">
                  <c:v>2650</c:v>
                </c:pt>
                <c:pt idx="16">
                  <c:v>2660</c:v>
                </c:pt>
                <c:pt idx="17">
                  <c:v>2670</c:v>
                </c:pt>
                <c:pt idx="18">
                  <c:v>2680</c:v>
                </c:pt>
                <c:pt idx="19">
                  <c:v>2690</c:v>
                </c:pt>
                <c:pt idx="20">
                  <c:v>2700</c:v>
                </c:pt>
                <c:pt idx="21">
                  <c:v>2710</c:v>
                </c:pt>
                <c:pt idx="22">
                  <c:v>2720</c:v>
                </c:pt>
                <c:pt idx="23">
                  <c:v>2730</c:v>
                </c:pt>
                <c:pt idx="24">
                  <c:v>2740</c:v>
                </c:pt>
                <c:pt idx="25">
                  <c:v>2750</c:v>
                </c:pt>
                <c:pt idx="26">
                  <c:v>2760</c:v>
                </c:pt>
                <c:pt idx="27">
                  <c:v>2770</c:v>
                </c:pt>
                <c:pt idx="28">
                  <c:v>2780</c:v>
                </c:pt>
                <c:pt idx="29">
                  <c:v>2790</c:v>
                </c:pt>
                <c:pt idx="30">
                  <c:v>2800</c:v>
                </c:pt>
                <c:pt idx="31">
                  <c:v>2810</c:v>
                </c:pt>
                <c:pt idx="32">
                  <c:v>2820</c:v>
                </c:pt>
                <c:pt idx="33">
                  <c:v>2830</c:v>
                </c:pt>
                <c:pt idx="34">
                  <c:v>2840</c:v>
                </c:pt>
                <c:pt idx="35">
                  <c:v>2850</c:v>
                </c:pt>
                <c:pt idx="36">
                  <c:v>2860</c:v>
                </c:pt>
                <c:pt idx="37">
                  <c:v>2870</c:v>
                </c:pt>
                <c:pt idx="38">
                  <c:v>2880</c:v>
                </c:pt>
                <c:pt idx="39">
                  <c:v>2890</c:v>
                </c:pt>
                <c:pt idx="40">
                  <c:v>2900</c:v>
                </c:pt>
                <c:pt idx="41">
                  <c:v>2910</c:v>
                </c:pt>
                <c:pt idx="42">
                  <c:v>2920</c:v>
                </c:pt>
                <c:pt idx="43">
                  <c:v>2930</c:v>
                </c:pt>
                <c:pt idx="44">
                  <c:v>2940</c:v>
                </c:pt>
                <c:pt idx="45">
                  <c:v>2950</c:v>
                </c:pt>
                <c:pt idx="46">
                  <c:v>2960</c:v>
                </c:pt>
                <c:pt idx="47">
                  <c:v>2970</c:v>
                </c:pt>
                <c:pt idx="48">
                  <c:v>2980</c:v>
                </c:pt>
                <c:pt idx="49">
                  <c:v>2990</c:v>
                </c:pt>
                <c:pt idx="50">
                  <c:v>3000</c:v>
                </c:pt>
                <c:pt idx="51">
                  <c:v>3010</c:v>
                </c:pt>
                <c:pt idx="52">
                  <c:v>3020</c:v>
                </c:pt>
                <c:pt idx="53">
                  <c:v>3030</c:v>
                </c:pt>
                <c:pt idx="54">
                  <c:v>3040</c:v>
                </c:pt>
                <c:pt idx="55">
                  <c:v>3050</c:v>
                </c:pt>
                <c:pt idx="56">
                  <c:v>3060</c:v>
                </c:pt>
                <c:pt idx="57">
                  <c:v>3070</c:v>
                </c:pt>
                <c:pt idx="58">
                  <c:v>3080</c:v>
                </c:pt>
                <c:pt idx="59">
                  <c:v>3090</c:v>
                </c:pt>
                <c:pt idx="60">
                  <c:v>3100</c:v>
                </c:pt>
                <c:pt idx="61">
                  <c:v>3110</c:v>
                </c:pt>
                <c:pt idx="62">
                  <c:v>3120</c:v>
                </c:pt>
                <c:pt idx="63">
                  <c:v>3130</c:v>
                </c:pt>
                <c:pt idx="64">
                  <c:v>3140</c:v>
                </c:pt>
                <c:pt idx="65">
                  <c:v>3150</c:v>
                </c:pt>
                <c:pt idx="66">
                  <c:v>3160</c:v>
                </c:pt>
                <c:pt idx="67">
                  <c:v>3170</c:v>
                </c:pt>
                <c:pt idx="68">
                  <c:v>3180</c:v>
                </c:pt>
                <c:pt idx="69">
                  <c:v>3190</c:v>
                </c:pt>
                <c:pt idx="70">
                  <c:v>3200</c:v>
                </c:pt>
                <c:pt idx="71">
                  <c:v>3210</c:v>
                </c:pt>
                <c:pt idx="72">
                  <c:v>3220</c:v>
                </c:pt>
                <c:pt idx="73">
                  <c:v>3230</c:v>
                </c:pt>
                <c:pt idx="74">
                  <c:v>3240</c:v>
                </c:pt>
                <c:pt idx="75">
                  <c:v>3250</c:v>
                </c:pt>
                <c:pt idx="76">
                  <c:v>3260</c:v>
                </c:pt>
                <c:pt idx="77">
                  <c:v>3270</c:v>
                </c:pt>
                <c:pt idx="78">
                  <c:v>3280</c:v>
                </c:pt>
                <c:pt idx="79">
                  <c:v>3290</c:v>
                </c:pt>
                <c:pt idx="80">
                  <c:v>3300</c:v>
                </c:pt>
                <c:pt idx="81">
                  <c:v>3310</c:v>
                </c:pt>
                <c:pt idx="82">
                  <c:v>3320</c:v>
                </c:pt>
                <c:pt idx="83">
                  <c:v>3330</c:v>
                </c:pt>
                <c:pt idx="84">
                  <c:v>3340</c:v>
                </c:pt>
                <c:pt idx="85">
                  <c:v>3350</c:v>
                </c:pt>
                <c:pt idx="86">
                  <c:v>3360</c:v>
                </c:pt>
                <c:pt idx="87">
                  <c:v>3370</c:v>
                </c:pt>
                <c:pt idx="88">
                  <c:v>3380</c:v>
                </c:pt>
                <c:pt idx="89">
                  <c:v>3390</c:v>
                </c:pt>
                <c:pt idx="90">
                  <c:v>3400</c:v>
                </c:pt>
                <c:pt idx="91">
                  <c:v>3410</c:v>
                </c:pt>
                <c:pt idx="92">
                  <c:v>3420</c:v>
                </c:pt>
                <c:pt idx="93">
                  <c:v>3430</c:v>
                </c:pt>
                <c:pt idx="94">
                  <c:v>3440</c:v>
                </c:pt>
                <c:pt idx="95">
                  <c:v>3450</c:v>
                </c:pt>
                <c:pt idx="96">
                  <c:v>3460</c:v>
                </c:pt>
                <c:pt idx="97">
                  <c:v>3470</c:v>
                </c:pt>
                <c:pt idx="98">
                  <c:v>3480</c:v>
                </c:pt>
                <c:pt idx="99">
                  <c:v>3490</c:v>
                </c:pt>
                <c:pt idx="100">
                  <c:v>3500</c:v>
                </c:pt>
                <c:pt idx="101">
                  <c:v>3510</c:v>
                </c:pt>
                <c:pt idx="102">
                  <c:v>3520</c:v>
                </c:pt>
                <c:pt idx="103">
                  <c:v>3530</c:v>
                </c:pt>
                <c:pt idx="104">
                  <c:v>3540</c:v>
                </c:pt>
                <c:pt idx="105">
                  <c:v>3550</c:v>
                </c:pt>
                <c:pt idx="106">
                  <c:v>3560</c:v>
                </c:pt>
                <c:pt idx="107">
                  <c:v>3570</c:v>
                </c:pt>
                <c:pt idx="108">
                  <c:v>3580</c:v>
                </c:pt>
                <c:pt idx="109">
                  <c:v>3590</c:v>
                </c:pt>
                <c:pt idx="110">
                  <c:v>3600</c:v>
                </c:pt>
                <c:pt idx="111">
                  <c:v>3610</c:v>
                </c:pt>
                <c:pt idx="112">
                  <c:v>3620</c:v>
                </c:pt>
                <c:pt idx="113">
                  <c:v>3630</c:v>
                </c:pt>
                <c:pt idx="114">
                  <c:v>3640</c:v>
                </c:pt>
                <c:pt idx="115">
                  <c:v>3650</c:v>
                </c:pt>
                <c:pt idx="116">
                  <c:v>3660</c:v>
                </c:pt>
                <c:pt idx="117">
                  <c:v>3670</c:v>
                </c:pt>
                <c:pt idx="118">
                  <c:v>3680</c:v>
                </c:pt>
                <c:pt idx="119">
                  <c:v>3690</c:v>
                </c:pt>
                <c:pt idx="120">
                  <c:v>3700</c:v>
                </c:pt>
                <c:pt idx="121">
                  <c:v>3710</c:v>
                </c:pt>
                <c:pt idx="122">
                  <c:v>3720</c:v>
                </c:pt>
                <c:pt idx="123">
                  <c:v>3730</c:v>
                </c:pt>
                <c:pt idx="124">
                  <c:v>3740</c:v>
                </c:pt>
                <c:pt idx="125">
                  <c:v>3750</c:v>
                </c:pt>
                <c:pt idx="126">
                  <c:v>3760</c:v>
                </c:pt>
                <c:pt idx="127">
                  <c:v>3770</c:v>
                </c:pt>
                <c:pt idx="128">
                  <c:v>3780</c:v>
                </c:pt>
                <c:pt idx="129">
                  <c:v>3790</c:v>
                </c:pt>
                <c:pt idx="130">
                  <c:v>3800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B6-4204-A124-6F5DB602F0DC}"/>
            </c:ext>
          </c:extLst>
        </c:ser>
        <c:ser>
          <c:idx val="3"/>
          <c:order val="3"/>
          <c:tx>
            <c:v>NORMAL MAX GROSS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ENVELOPE!$I$6:$I$7</c:f>
              <c:numCache>
                <c:formatCode>0.00</c:formatCode>
                <c:ptCount val="2"/>
                <c:pt idx="0">
                  <c:v>97.8</c:v>
                </c:pt>
                <c:pt idx="1">
                  <c:v>101.6</c:v>
                </c:pt>
              </c:numCache>
            </c:numRef>
          </c:xVal>
          <c:yVal>
            <c:numRef>
              <c:f>ENVELOPE!$H$6:$H$7</c:f>
              <c:numCache>
                <c:formatCode>General</c:formatCode>
                <c:ptCount val="2"/>
                <c:pt idx="0">
                  <c:v>3800</c:v>
                </c:pt>
                <c:pt idx="1">
                  <c:v>3800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EB6-4204-A124-6F5DB602F0DC}"/>
            </c:ext>
          </c:extLst>
        </c:ser>
        <c:ser>
          <c:idx val="5"/>
          <c:order val="4"/>
          <c:tx>
            <c:v>MAX LANDING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96.1</c:v>
              </c:pt>
              <c:pt idx="1">
                <c:v>102</c:v>
              </c:pt>
            </c:numLit>
          </c:xVal>
          <c:yVal>
            <c:numLit>
              <c:formatCode>General</c:formatCode>
              <c:ptCount val="2"/>
              <c:pt idx="0">
                <c:v>2407</c:v>
              </c:pt>
              <c:pt idx="1">
                <c:v>2407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CEB6-4204-A124-6F5DB602F0DC}"/>
            </c:ext>
          </c:extLst>
        </c:ser>
        <c:ser>
          <c:idx val="4"/>
          <c:order val="5"/>
          <c:tx>
            <c:v>CG MOVEMENT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ENVELOPE!$I$13:$I$20</c:f>
              <c:numCache>
                <c:formatCode>0.00</c:formatCode>
                <c:ptCount val="8"/>
                <c:pt idx="0">
                  <c:v>94.43</c:v>
                </c:pt>
                <c:pt idx="1">
                  <c:v>94.178912983653476</c:v>
                </c:pt>
                <c:pt idx="2">
                  <c:v>93.764980133084393</c:v>
                </c:pt>
                <c:pt idx="3">
                  <c:v>93.764980133084393</c:v>
                </c:pt>
                <c:pt idx="4">
                  <c:v>93.975694879666605</c:v>
                </c:pt>
                <c:pt idx="5">
                  <c:v>96.363448328204569</c:v>
                </c:pt>
                <c:pt idx="6">
                  <c:v>96.29583549303581</c:v>
                </c:pt>
                <c:pt idx="7">
                  <c:v>95.413101222279138</c:v>
                </c:pt>
              </c:numCache>
            </c:numRef>
          </c:xVal>
          <c:yVal>
            <c:numRef>
              <c:f>ENVELOPE!$H$13:$H$20</c:f>
              <c:numCache>
                <c:formatCode>General</c:formatCode>
                <c:ptCount val="8"/>
                <c:pt idx="0">
                  <c:v>2715.35</c:v>
                </c:pt>
                <c:pt idx="1">
                  <c:v>2725.35</c:v>
                </c:pt>
                <c:pt idx="2">
                  <c:v>3133.35</c:v>
                </c:pt>
                <c:pt idx="3">
                  <c:v>3133.35</c:v>
                </c:pt>
                <c:pt idx="4">
                  <c:v>3143.35</c:v>
                </c:pt>
                <c:pt idx="5">
                  <c:v>3623.35</c:v>
                </c:pt>
                <c:pt idx="6">
                  <c:v>3607.75</c:v>
                </c:pt>
                <c:pt idx="7">
                  <c:v>3415.75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EB6-4204-A124-6F5DB602F0DC}"/>
            </c:ext>
          </c:extLst>
        </c:ser>
        <c:ser>
          <c:idx val="9"/>
          <c:order val="6"/>
          <c:tx>
            <c:v>Basic Empty Weight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ash"/>
            <c:size val="2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ENVELOPE!$I$13</c:f>
              <c:numCache>
                <c:formatCode>0.00</c:formatCode>
                <c:ptCount val="1"/>
                <c:pt idx="0">
                  <c:v>94.43</c:v>
                </c:pt>
              </c:numCache>
            </c:numRef>
          </c:xVal>
          <c:yVal>
            <c:numRef>
              <c:f>ENVELOPE!$H$13</c:f>
              <c:numCache>
                <c:formatCode>General</c:formatCode>
                <c:ptCount val="1"/>
                <c:pt idx="0">
                  <c:v>2715.35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EB6-4204-A124-6F5DB602F0DC}"/>
            </c:ext>
          </c:extLst>
        </c:ser>
        <c:ser>
          <c:idx val="10"/>
          <c:order val="7"/>
          <c:tx>
            <c:v>Pilot + Front Pax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ENVELOPE!$I$15</c:f>
              <c:numCache>
                <c:formatCode>0.00</c:formatCode>
                <c:ptCount val="1"/>
                <c:pt idx="0">
                  <c:v>93.764980133084393</c:v>
                </c:pt>
              </c:numCache>
            </c:numRef>
          </c:xVal>
          <c:yVal>
            <c:numRef>
              <c:f>ENVELOPE!$H$15</c:f>
              <c:numCache>
                <c:formatCode>General</c:formatCode>
                <c:ptCount val="1"/>
                <c:pt idx="0">
                  <c:v>3133.35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EB6-4204-A124-6F5DB602F0DC}"/>
            </c:ext>
          </c:extLst>
        </c:ser>
        <c:ser>
          <c:idx val="11"/>
          <c:order val="8"/>
          <c:tx>
            <c:v>Rear Seat Occupants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ENVELOPE!$I$16</c:f>
              <c:numCache>
                <c:formatCode>0.00</c:formatCode>
                <c:ptCount val="1"/>
                <c:pt idx="0">
                  <c:v>93.764980133084393</c:v>
                </c:pt>
              </c:numCache>
            </c:numRef>
          </c:xVal>
          <c:yVal>
            <c:numRef>
              <c:f>ENVELOPE!$H$16</c:f>
              <c:numCache>
                <c:formatCode>General</c:formatCode>
                <c:ptCount val="1"/>
                <c:pt idx="0">
                  <c:v>3133.35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EB6-4204-A124-6F5DB602F0DC}"/>
            </c:ext>
          </c:extLst>
        </c:ser>
        <c:ser>
          <c:idx val="12"/>
          <c:order val="9"/>
          <c:tx>
            <c:v>Baggage FWD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2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ENVELOPE!$I$14</c:f>
              <c:numCache>
                <c:formatCode>0.00</c:formatCode>
                <c:ptCount val="1"/>
                <c:pt idx="0">
                  <c:v>94.178912983653476</c:v>
                </c:pt>
              </c:numCache>
            </c:numRef>
          </c:xVal>
          <c:yVal>
            <c:numRef>
              <c:f>ENVELOPE!$H$14</c:f>
              <c:numCache>
                <c:formatCode>General</c:formatCode>
                <c:ptCount val="1"/>
                <c:pt idx="0">
                  <c:v>2725.35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EB6-4204-A124-6F5DB602F0DC}"/>
            </c:ext>
          </c:extLst>
        </c:ser>
        <c:ser>
          <c:idx val="0"/>
          <c:order val="10"/>
          <c:tx>
            <c:v>Baggage AFT</c:v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tx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ENVELOPE!$I$17</c:f>
              <c:numCache>
                <c:formatCode>0.00</c:formatCode>
                <c:ptCount val="1"/>
                <c:pt idx="0">
                  <c:v>93.975694879666605</c:v>
                </c:pt>
              </c:numCache>
            </c:numRef>
          </c:xVal>
          <c:yVal>
            <c:numRef>
              <c:f>ENVELOPE!$H$17</c:f>
              <c:numCache>
                <c:formatCode>General</c:formatCode>
                <c:ptCount val="1"/>
                <c:pt idx="0">
                  <c:v>3143.35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CEB6-4204-A124-6F5DB602F0DC}"/>
            </c:ext>
          </c:extLst>
        </c:ser>
        <c:ser>
          <c:idx val="13"/>
          <c:order val="11"/>
          <c:tx>
            <c:v>Fuel Load - Total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ENVELOPE!$I$18</c:f>
              <c:numCache>
                <c:formatCode>0.00</c:formatCode>
                <c:ptCount val="1"/>
                <c:pt idx="0">
                  <c:v>96.363448328204569</c:v>
                </c:pt>
              </c:numCache>
            </c:numRef>
          </c:xVal>
          <c:yVal>
            <c:numRef>
              <c:f>ENVELOPE!$H$18</c:f>
              <c:numCache>
                <c:formatCode>General</c:formatCode>
                <c:ptCount val="1"/>
                <c:pt idx="0">
                  <c:v>3623.35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EB6-4204-A124-6F5DB602F0DC}"/>
            </c:ext>
          </c:extLst>
        </c:ser>
        <c:ser>
          <c:idx val="14"/>
          <c:order val="12"/>
          <c:tx>
            <c:v>T/O Condition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ENVELOPE!$I$19</c:f>
              <c:numCache>
                <c:formatCode>0.00</c:formatCode>
                <c:ptCount val="1"/>
                <c:pt idx="0">
                  <c:v>96.29583549303581</c:v>
                </c:pt>
              </c:numCache>
            </c:numRef>
          </c:xVal>
          <c:yVal>
            <c:numRef>
              <c:f>ENVELOPE!$H$19</c:f>
              <c:numCache>
                <c:formatCode>General</c:formatCode>
                <c:ptCount val="1"/>
                <c:pt idx="0">
                  <c:v>3607.75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CEB6-4204-A124-6F5DB602F0DC}"/>
            </c:ext>
          </c:extLst>
        </c:ser>
        <c:ser>
          <c:idx val="8"/>
          <c:order val="13"/>
          <c:tx>
            <c:v>Landing Condition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068-4639-BC31-1C9AD597A09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ENVELOPE!$I$20</c:f>
              <c:numCache>
                <c:formatCode>0.00</c:formatCode>
                <c:ptCount val="1"/>
                <c:pt idx="0">
                  <c:v>95.413101222279138</c:v>
                </c:pt>
              </c:numCache>
            </c:numRef>
          </c:xVal>
          <c:yVal>
            <c:numRef>
              <c:f>ENVELOPE!$H$20</c:f>
              <c:numCache>
                <c:formatCode>General</c:formatCode>
                <c:ptCount val="1"/>
                <c:pt idx="0">
                  <c:v>3415.75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CEB6-4204-A124-6F5DB602F0DC}"/>
            </c:ext>
          </c:extLst>
        </c:ser>
        <c:ser>
          <c:idx val="6"/>
          <c:order val="14"/>
          <c:tx>
            <c:v>Fuel - L</c:v>
          </c:tx>
          <c:marker>
            <c:symbol val="none"/>
          </c:marker>
          <c:xVal>
            <c:numRef>
              <c:f>ENVELOPE!#REF!</c:f>
            </c:numRef>
          </c:xVal>
          <c:yVal>
            <c:numRef>
              <c:f>ENVELOPE!#REF!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CEB6-4204-A124-6F5DB602F0DC}"/>
            </c:ext>
          </c:extLst>
        </c:ser>
        <c:ser>
          <c:idx val="15"/>
          <c:order val="15"/>
          <c:tx>
            <c:v>Fuel - R</c:v>
          </c:tx>
          <c:marker>
            <c:symbol val="none"/>
          </c:marker>
          <c:xVal>
            <c:numRef>
              <c:f>ENVELOPE!#REF!</c:f>
            </c:numRef>
          </c:xVal>
          <c:yVal>
            <c:numRef>
              <c:f>ENVELOPE!#REF!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CEB6-4204-A124-6F5DB602F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74240"/>
        <c:axId val="90876160"/>
      </c:scatterChart>
      <c:valAx>
        <c:axId val="90874240"/>
        <c:scaling>
          <c:orientation val="minMax"/>
          <c:max val="102"/>
          <c:min val="9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C.G. LOCATION - INCHES AFT OF DATUM (STA. 0.0)</a:t>
                </a:r>
              </a:p>
            </c:rich>
          </c:tx>
          <c:layout>
            <c:manualLayout>
              <c:xMode val="edge"/>
              <c:yMode val="edge"/>
              <c:x val="0.24693538526598383"/>
              <c:y val="0.930947439262400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876160"/>
        <c:crossesAt val="2500"/>
        <c:crossBetween val="midCat"/>
        <c:majorUnit val="1"/>
        <c:minorUnit val="0.1"/>
      </c:valAx>
      <c:valAx>
        <c:axId val="90876160"/>
        <c:scaling>
          <c:orientation val="minMax"/>
          <c:max val="385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 (POUNDS)   </a:t>
                </a:r>
              </a:p>
            </c:rich>
          </c:tx>
          <c:layout>
            <c:manualLayout>
              <c:xMode val="edge"/>
              <c:yMode val="edge"/>
              <c:x val="1.4227652366571517E-2"/>
              <c:y val="0.240000538394239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874240"/>
        <c:crossesAt val="91"/>
        <c:crossBetween val="midCat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5" r="0.5" t="1" header="0.5" footer="0.5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LIMITS</a:t>
            </a:r>
          </a:p>
        </c:rich>
      </c:tx>
      <c:layout>
        <c:manualLayout>
          <c:xMode val="edge"/>
          <c:yMode val="edge"/>
          <c:x val="0.36789772727272763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022727272727321E-2"/>
          <c:y val="8.2353008758705951E-2"/>
          <c:w val="0.90340909090909094"/>
          <c:h val="0.83697547677215522"/>
        </c:manualLayout>
      </c:layout>
      <c:scatterChart>
        <c:scatterStyle val="smoothMarker"/>
        <c:varyColors val="0"/>
        <c:ser>
          <c:idx val="0"/>
          <c:order val="0"/>
          <c:tx>
            <c:v>UTILITY FWD LIMIT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xVal>
            <c:numRef>
              <c:f>ENVELOPE!$B$53:$B$96</c:f>
              <c:numCache>
                <c:formatCode>0.00</c:formatCode>
                <c:ptCount val="44"/>
                <c:pt idx="0">
                  <c:v>93.8</c:v>
                </c:pt>
                <c:pt idx="1">
                  <c:v>93.85</c:v>
                </c:pt>
                <c:pt idx="2">
                  <c:v>93.899999999999991</c:v>
                </c:pt>
                <c:pt idx="3">
                  <c:v>93.95</c:v>
                </c:pt>
                <c:pt idx="4">
                  <c:v>94</c:v>
                </c:pt>
                <c:pt idx="5">
                  <c:v>94.05</c:v>
                </c:pt>
                <c:pt idx="6">
                  <c:v>94.1</c:v>
                </c:pt>
                <c:pt idx="7">
                  <c:v>94.149999999999991</c:v>
                </c:pt>
                <c:pt idx="8">
                  <c:v>94.2</c:v>
                </c:pt>
                <c:pt idx="9">
                  <c:v>94.25</c:v>
                </c:pt>
                <c:pt idx="10">
                  <c:v>94.3</c:v>
                </c:pt>
                <c:pt idx="11">
                  <c:v>94.35</c:v>
                </c:pt>
                <c:pt idx="12">
                  <c:v>94.399999999999991</c:v>
                </c:pt>
                <c:pt idx="13">
                  <c:v>94.45</c:v>
                </c:pt>
                <c:pt idx="14">
                  <c:v>94.5</c:v>
                </c:pt>
                <c:pt idx="15">
                  <c:v>94.55</c:v>
                </c:pt>
                <c:pt idx="16">
                  <c:v>94.6</c:v>
                </c:pt>
                <c:pt idx="17">
                  <c:v>94.649999999999991</c:v>
                </c:pt>
                <c:pt idx="18">
                  <c:v>94.7</c:v>
                </c:pt>
                <c:pt idx="19">
                  <c:v>94.75</c:v>
                </c:pt>
                <c:pt idx="20">
                  <c:v>94.8</c:v>
                </c:pt>
                <c:pt idx="21">
                  <c:v>94.85</c:v>
                </c:pt>
                <c:pt idx="22">
                  <c:v>94.899999999999991</c:v>
                </c:pt>
                <c:pt idx="23">
                  <c:v>94.95</c:v>
                </c:pt>
                <c:pt idx="24">
                  <c:v>95</c:v>
                </c:pt>
                <c:pt idx="25">
                  <c:v>95.05</c:v>
                </c:pt>
                <c:pt idx="26">
                  <c:v>95.1</c:v>
                </c:pt>
                <c:pt idx="27">
                  <c:v>95.149999999999991</c:v>
                </c:pt>
                <c:pt idx="28">
                  <c:v>95.2</c:v>
                </c:pt>
                <c:pt idx="29">
                  <c:v>95.25</c:v>
                </c:pt>
                <c:pt idx="30">
                  <c:v>95.3</c:v>
                </c:pt>
                <c:pt idx="31">
                  <c:v>95.35</c:v>
                </c:pt>
                <c:pt idx="32">
                  <c:v>95.399999999999991</c:v>
                </c:pt>
                <c:pt idx="33">
                  <c:v>95.45</c:v>
                </c:pt>
                <c:pt idx="34">
                  <c:v>95.5</c:v>
                </c:pt>
                <c:pt idx="35">
                  <c:v>95.55</c:v>
                </c:pt>
                <c:pt idx="36">
                  <c:v>95.6</c:v>
                </c:pt>
                <c:pt idx="37">
                  <c:v>95.649999999999991</c:v>
                </c:pt>
                <c:pt idx="38">
                  <c:v>95.7</c:v>
                </c:pt>
                <c:pt idx="39">
                  <c:v>95.75</c:v>
                </c:pt>
                <c:pt idx="40">
                  <c:v>95.8</c:v>
                </c:pt>
                <c:pt idx="41">
                  <c:v>95.85</c:v>
                </c:pt>
                <c:pt idx="42">
                  <c:v>95.899999999999991</c:v>
                </c:pt>
                <c:pt idx="43">
                  <c:v>95.95</c:v>
                </c:pt>
              </c:numCache>
            </c:numRef>
          </c:xVal>
          <c:yVal>
            <c:numRef>
              <c:f>ENVELOPE!$A$53:$A$96</c:f>
              <c:numCache>
                <c:formatCode>0</c:formatCode>
                <c:ptCount val="44"/>
                <c:pt idx="0">
                  <c:v>3000</c:v>
                </c:pt>
                <c:pt idx="1">
                  <c:v>3010</c:v>
                </c:pt>
                <c:pt idx="2">
                  <c:v>3020</c:v>
                </c:pt>
                <c:pt idx="3">
                  <c:v>3030</c:v>
                </c:pt>
                <c:pt idx="4">
                  <c:v>3040</c:v>
                </c:pt>
                <c:pt idx="5">
                  <c:v>3050</c:v>
                </c:pt>
                <c:pt idx="6">
                  <c:v>3060</c:v>
                </c:pt>
                <c:pt idx="7">
                  <c:v>3070</c:v>
                </c:pt>
                <c:pt idx="8">
                  <c:v>3080</c:v>
                </c:pt>
                <c:pt idx="9">
                  <c:v>3090</c:v>
                </c:pt>
                <c:pt idx="10">
                  <c:v>3100</c:v>
                </c:pt>
                <c:pt idx="11">
                  <c:v>3110</c:v>
                </c:pt>
                <c:pt idx="12">
                  <c:v>3120</c:v>
                </c:pt>
                <c:pt idx="13">
                  <c:v>3130</c:v>
                </c:pt>
                <c:pt idx="14">
                  <c:v>3140</c:v>
                </c:pt>
                <c:pt idx="15">
                  <c:v>3150</c:v>
                </c:pt>
                <c:pt idx="16">
                  <c:v>3160</c:v>
                </c:pt>
                <c:pt idx="17">
                  <c:v>3170</c:v>
                </c:pt>
                <c:pt idx="18">
                  <c:v>3180</c:v>
                </c:pt>
                <c:pt idx="19">
                  <c:v>3190</c:v>
                </c:pt>
                <c:pt idx="20">
                  <c:v>3200</c:v>
                </c:pt>
                <c:pt idx="21">
                  <c:v>3210</c:v>
                </c:pt>
                <c:pt idx="22">
                  <c:v>3220</c:v>
                </c:pt>
                <c:pt idx="23">
                  <c:v>3230</c:v>
                </c:pt>
                <c:pt idx="24">
                  <c:v>3240</c:v>
                </c:pt>
                <c:pt idx="25">
                  <c:v>3250</c:v>
                </c:pt>
                <c:pt idx="26">
                  <c:v>3260</c:v>
                </c:pt>
                <c:pt idx="27">
                  <c:v>3270</c:v>
                </c:pt>
                <c:pt idx="28">
                  <c:v>3280</c:v>
                </c:pt>
                <c:pt idx="29">
                  <c:v>3290</c:v>
                </c:pt>
                <c:pt idx="30">
                  <c:v>3300</c:v>
                </c:pt>
                <c:pt idx="31">
                  <c:v>3310</c:v>
                </c:pt>
                <c:pt idx="32">
                  <c:v>3320</c:v>
                </c:pt>
                <c:pt idx="33">
                  <c:v>3330</c:v>
                </c:pt>
                <c:pt idx="34">
                  <c:v>3340</c:v>
                </c:pt>
                <c:pt idx="35">
                  <c:v>3350</c:v>
                </c:pt>
                <c:pt idx="36">
                  <c:v>3360</c:v>
                </c:pt>
                <c:pt idx="37">
                  <c:v>3370</c:v>
                </c:pt>
                <c:pt idx="38">
                  <c:v>3380</c:v>
                </c:pt>
                <c:pt idx="39">
                  <c:v>3390</c:v>
                </c:pt>
                <c:pt idx="40">
                  <c:v>3400</c:v>
                </c:pt>
                <c:pt idx="41">
                  <c:v>3410</c:v>
                </c:pt>
                <c:pt idx="42">
                  <c:v>3420</c:v>
                </c:pt>
                <c:pt idx="43">
                  <c:v>3430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27-4B0F-85A7-2A4951328520}"/>
            </c:ext>
          </c:extLst>
        </c:ser>
        <c:ser>
          <c:idx val="1"/>
          <c:order val="1"/>
          <c:tx>
            <c:v>NORMAL FWD LIMIT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ENVELOPE!$D$96:$D$133</c:f>
              <c:numCache>
                <c:formatCode>0.00</c:formatCode>
                <c:ptCount val="38"/>
                <c:pt idx="0">
                  <c:v>329.3</c:v>
                </c:pt>
                <c:pt idx="1">
                  <c:v>330.4</c:v>
                </c:pt>
                <c:pt idx="2">
                  <c:v>331.5</c:v>
                </c:pt>
                <c:pt idx="3">
                  <c:v>332.6</c:v>
                </c:pt>
                <c:pt idx="4">
                  <c:v>333.7</c:v>
                </c:pt>
                <c:pt idx="5">
                  <c:v>334.8</c:v>
                </c:pt>
                <c:pt idx="6">
                  <c:v>335.9</c:v>
                </c:pt>
                <c:pt idx="7">
                  <c:v>337</c:v>
                </c:pt>
                <c:pt idx="8">
                  <c:v>338.1</c:v>
                </c:pt>
                <c:pt idx="9">
                  <c:v>339.2</c:v>
                </c:pt>
                <c:pt idx="10">
                  <c:v>340.3</c:v>
                </c:pt>
                <c:pt idx="11">
                  <c:v>341.4</c:v>
                </c:pt>
                <c:pt idx="12">
                  <c:v>342.5</c:v>
                </c:pt>
                <c:pt idx="13">
                  <c:v>343.6</c:v>
                </c:pt>
                <c:pt idx="14">
                  <c:v>344.7</c:v>
                </c:pt>
                <c:pt idx="15">
                  <c:v>345.8</c:v>
                </c:pt>
                <c:pt idx="16">
                  <c:v>346.9</c:v>
                </c:pt>
                <c:pt idx="17">
                  <c:v>348</c:v>
                </c:pt>
                <c:pt idx="18">
                  <c:v>349.1</c:v>
                </c:pt>
                <c:pt idx="19">
                  <c:v>350.2</c:v>
                </c:pt>
                <c:pt idx="20">
                  <c:v>351.3</c:v>
                </c:pt>
                <c:pt idx="21">
                  <c:v>352.4</c:v>
                </c:pt>
                <c:pt idx="22">
                  <c:v>353.5</c:v>
                </c:pt>
                <c:pt idx="23">
                  <c:v>354.6</c:v>
                </c:pt>
                <c:pt idx="24">
                  <c:v>355.7</c:v>
                </c:pt>
                <c:pt idx="25">
                  <c:v>356.8</c:v>
                </c:pt>
                <c:pt idx="26">
                  <c:v>357.9</c:v>
                </c:pt>
                <c:pt idx="27">
                  <c:v>359</c:v>
                </c:pt>
                <c:pt idx="28">
                  <c:v>360.1</c:v>
                </c:pt>
                <c:pt idx="29">
                  <c:v>361.2</c:v>
                </c:pt>
                <c:pt idx="30">
                  <c:v>362.3</c:v>
                </c:pt>
                <c:pt idx="31">
                  <c:v>363.4</c:v>
                </c:pt>
                <c:pt idx="32">
                  <c:v>364.5</c:v>
                </c:pt>
                <c:pt idx="33">
                  <c:v>365.6</c:v>
                </c:pt>
                <c:pt idx="34">
                  <c:v>366.7</c:v>
                </c:pt>
                <c:pt idx="35">
                  <c:v>367.8</c:v>
                </c:pt>
                <c:pt idx="36">
                  <c:v>368.9</c:v>
                </c:pt>
                <c:pt idx="37">
                  <c:v>370</c:v>
                </c:pt>
              </c:numCache>
            </c:numRef>
          </c:xVal>
          <c:yVal>
            <c:numRef>
              <c:f>ENVELOPE!$A$96:$A$133</c:f>
              <c:numCache>
                <c:formatCode>0</c:formatCode>
                <c:ptCount val="38"/>
                <c:pt idx="0">
                  <c:v>3430</c:v>
                </c:pt>
                <c:pt idx="1">
                  <c:v>3440</c:v>
                </c:pt>
                <c:pt idx="2">
                  <c:v>3450</c:v>
                </c:pt>
                <c:pt idx="3">
                  <c:v>3460</c:v>
                </c:pt>
                <c:pt idx="4">
                  <c:v>3470</c:v>
                </c:pt>
                <c:pt idx="5">
                  <c:v>3480</c:v>
                </c:pt>
                <c:pt idx="6">
                  <c:v>3490</c:v>
                </c:pt>
                <c:pt idx="7">
                  <c:v>3500</c:v>
                </c:pt>
                <c:pt idx="8">
                  <c:v>3510</c:v>
                </c:pt>
                <c:pt idx="9">
                  <c:v>3520</c:v>
                </c:pt>
                <c:pt idx="10">
                  <c:v>3530</c:v>
                </c:pt>
                <c:pt idx="11">
                  <c:v>3540</c:v>
                </c:pt>
                <c:pt idx="12">
                  <c:v>3550</c:v>
                </c:pt>
                <c:pt idx="13">
                  <c:v>3560</c:v>
                </c:pt>
                <c:pt idx="14">
                  <c:v>3570</c:v>
                </c:pt>
                <c:pt idx="15">
                  <c:v>3580</c:v>
                </c:pt>
                <c:pt idx="16">
                  <c:v>3590</c:v>
                </c:pt>
                <c:pt idx="17">
                  <c:v>3600</c:v>
                </c:pt>
                <c:pt idx="18">
                  <c:v>3610</c:v>
                </c:pt>
                <c:pt idx="19">
                  <c:v>3620</c:v>
                </c:pt>
                <c:pt idx="20">
                  <c:v>3630</c:v>
                </c:pt>
                <c:pt idx="21">
                  <c:v>3640</c:v>
                </c:pt>
                <c:pt idx="22">
                  <c:v>3650</c:v>
                </c:pt>
                <c:pt idx="23">
                  <c:v>3660</c:v>
                </c:pt>
                <c:pt idx="24">
                  <c:v>3670</c:v>
                </c:pt>
                <c:pt idx="25">
                  <c:v>3680</c:v>
                </c:pt>
                <c:pt idx="26">
                  <c:v>3690</c:v>
                </c:pt>
                <c:pt idx="27">
                  <c:v>3700</c:v>
                </c:pt>
                <c:pt idx="28">
                  <c:v>3710</c:v>
                </c:pt>
                <c:pt idx="29">
                  <c:v>3720</c:v>
                </c:pt>
                <c:pt idx="30">
                  <c:v>3730</c:v>
                </c:pt>
                <c:pt idx="31">
                  <c:v>3740</c:v>
                </c:pt>
                <c:pt idx="32">
                  <c:v>3750</c:v>
                </c:pt>
                <c:pt idx="33">
                  <c:v>3760</c:v>
                </c:pt>
                <c:pt idx="34">
                  <c:v>3770</c:v>
                </c:pt>
                <c:pt idx="35">
                  <c:v>3780</c:v>
                </c:pt>
                <c:pt idx="36">
                  <c:v>3790</c:v>
                </c:pt>
                <c:pt idx="37">
                  <c:v>3800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27-4B0F-85A7-2A4951328520}"/>
            </c:ext>
          </c:extLst>
        </c:ser>
        <c:ser>
          <c:idx val="6"/>
          <c:order val="2"/>
          <c:tx>
            <c:v>UTILITY AFT LIMIT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xVal>
            <c:numRef>
              <c:f>ENVELOPE!$C$3:$C$98</c:f>
              <c:numCache>
                <c:formatCode>0.00</c:formatCode>
                <c:ptCount val="96"/>
                <c:pt idx="0">
                  <c:v>101.6</c:v>
                </c:pt>
                <c:pt idx="1">
                  <c:v>101.6</c:v>
                </c:pt>
                <c:pt idx="2">
                  <c:v>101.6</c:v>
                </c:pt>
                <c:pt idx="3">
                  <c:v>101.6</c:v>
                </c:pt>
                <c:pt idx="4">
                  <c:v>101.6</c:v>
                </c:pt>
                <c:pt idx="5">
                  <c:v>101.6</c:v>
                </c:pt>
                <c:pt idx="6">
                  <c:v>101.6</c:v>
                </c:pt>
                <c:pt idx="7">
                  <c:v>101.6</c:v>
                </c:pt>
                <c:pt idx="8">
                  <c:v>101.6</c:v>
                </c:pt>
                <c:pt idx="9">
                  <c:v>101.6</c:v>
                </c:pt>
                <c:pt idx="10">
                  <c:v>101.6</c:v>
                </c:pt>
                <c:pt idx="11">
                  <c:v>101.6</c:v>
                </c:pt>
                <c:pt idx="12">
                  <c:v>101.6</c:v>
                </c:pt>
                <c:pt idx="13">
                  <c:v>101.6</c:v>
                </c:pt>
                <c:pt idx="14">
                  <c:v>101.6</c:v>
                </c:pt>
                <c:pt idx="15">
                  <c:v>101.6</c:v>
                </c:pt>
                <c:pt idx="16">
                  <c:v>101.6</c:v>
                </c:pt>
                <c:pt idx="17">
                  <c:v>101.6</c:v>
                </c:pt>
                <c:pt idx="18">
                  <c:v>101.6</c:v>
                </c:pt>
                <c:pt idx="19">
                  <c:v>101.6</c:v>
                </c:pt>
                <c:pt idx="20">
                  <c:v>101.6</c:v>
                </c:pt>
                <c:pt idx="21">
                  <c:v>101.6</c:v>
                </c:pt>
                <c:pt idx="22">
                  <c:v>101.6</c:v>
                </c:pt>
                <c:pt idx="23">
                  <c:v>101.6</c:v>
                </c:pt>
                <c:pt idx="24">
                  <c:v>101.6</c:v>
                </c:pt>
                <c:pt idx="25">
                  <c:v>101.6</c:v>
                </c:pt>
                <c:pt idx="26">
                  <c:v>101.6</c:v>
                </c:pt>
                <c:pt idx="27">
                  <c:v>101.6</c:v>
                </c:pt>
                <c:pt idx="28">
                  <c:v>101.6</c:v>
                </c:pt>
                <c:pt idx="29">
                  <c:v>101.6</c:v>
                </c:pt>
                <c:pt idx="30">
                  <c:v>101.6</c:v>
                </c:pt>
                <c:pt idx="31">
                  <c:v>101.6</c:v>
                </c:pt>
                <c:pt idx="32">
                  <c:v>101.6</c:v>
                </c:pt>
                <c:pt idx="33">
                  <c:v>101.6</c:v>
                </c:pt>
                <c:pt idx="34">
                  <c:v>101.6</c:v>
                </c:pt>
                <c:pt idx="35">
                  <c:v>101.6</c:v>
                </c:pt>
                <c:pt idx="36">
                  <c:v>101.6</c:v>
                </c:pt>
                <c:pt idx="37">
                  <c:v>101.6</c:v>
                </c:pt>
                <c:pt idx="38">
                  <c:v>101.6</c:v>
                </c:pt>
                <c:pt idx="39">
                  <c:v>101.6</c:v>
                </c:pt>
                <c:pt idx="40">
                  <c:v>101.6</c:v>
                </c:pt>
                <c:pt idx="41">
                  <c:v>101.6</c:v>
                </c:pt>
                <c:pt idx="42">
                  <c:v>101.6</c:v>
                </c:pt>
                <c:pt idx="43">
                  <c:v>101.6</c:v>
                </c:pt>
                <c:pt idx="44">
                  <c:v>101.6</c:v>
                </c:pt>
                <c:pt idx="45">
                  <c:v>101.6</c:v>
                </c:pt>
                <c:pt idx="46">
                  <c:v>101.6</c:v>
                </c:pt>
                <c:pt idx="47">
                  <c:v>101.6</c:v>
                </c:pt>
                <c:pt idx="48">
                  <c:v>101.6</c:v>
                </c:pt>
                <c:pt idx="49">
                  <c:v>101.6</c:v>
                </c:pt>
                <c:pt idx="50">
                  <c:v>101.6</c:v>
                </c:pt>
                <c:pt idx="51">
                  <c:v>101.6</c:v>
                </c:pt>
                <c:pt idx="52">
                  <c:v>101.6</c:v>
                </c:pt>
                <c:pt idx="53">
                  <c:v>101.6</c:v>
                </c:pt>
                <c:pt idx="54">
                  <c:v>101.6</c:v>
                </c:pt>
                <c:pt idx="55">
                  <c:v>101.6</c:v>
                </c:pt>
                <c:pt idx="56">
                  <c:v>101.6</c:v>
                </c:pt>
                <c:pt idx="57">
                  <c:v>101.6</c:v>
                </c:pt>
                <c:pt idx="58">
                  <c:v>101.6</c:v>
                </c:pt>
                <c:pt idx="59">
                  <c:v>101.6</c:v>
                </c:pt>
                <c:pt idx="60">
                  <c:v>101.6</c:v>
                </c:pt>
                <c:pt idx="61">
                  <c:v>101.6</c:v>
                </c:pt>
                <c:pt idx="62">
                  <c:v>101.6</c:v>
                </c:pt>
                <c:pt idx="63">
                  <c:v>101.6</c:v>
                </c:pt>
                <c:pt idx="64">
                  <c:v>101.6</c:v>
                </c:pt>
                <c:pt idx="65">
                  <c:v>101.6</c:v>
                </c:pt>
                <c:pt idx="66">
                  <c:v>101.6</c:v>
                </c:pt>
                <c:pt idx="67">
                  <c:v>101.6</c:v>
                </c:pt>
                <c:pt idx="68">
                  <c:v>101.6</c:v>
                </c:pt>
                <c:pt idx="69">
                  <c:v>101.6</c:v>
                </c:pt>
                <c:pt idx="70">
                  <c:v>101.6</c:v>
                </c:pt>
                <c:pt idx="71">
                  <c:v>101.6</c:v>
                </c:pt>
                <c:pt idx="72">
                  <c:v>101.6</c:v>
                </c:pt>
                <c:pt idx="73">
                  <c:v>101.6</c:v>
                </c:pt>
                <c:pt idx="74">
                  <c:v>101.6</c:v>
                </c:pt>
                <c:pt idx="75">
                  <c:v>101.6</c:v>
                </c:pt>
                <c:pt idx="76">
                  <c:v>101.6</c:v>
                </c:pt>
                <c:pt idx="77">
                  <c:v>101.6</c:v>
                </c:pt>
                <c:pt idx="78">
                  <c:v>101.6</c:v>
                </c:pt>
                <c:pt idx="79">
                  <c:v>101.6</c:v>
                </c:pt>
                <c:pt idx="80">
                  <c:v>101.6</c:v>
                </c:pt>
                <c:pt idx="81">
                  <c:v>101.6</c:v>
                </c:pt>
                <c:pt idx="82">
                  <c:v>101.6</c:v>
                </c:pt>
                <c:pt idx="83">
                  <c:v>101.6</c:v>
                </c:pt>
                <c:pt idx="84">
                  <c:v>101.6</c:v>
                </c:pt>
                <c:pt idx="85">
                  <c:v>101.6</c:v>
                </c:pt>
                <c:pt idx="86">
                  <c:v>101.6</c:v>
                </c:pt>
                <c:pt idx="87">
                  <c:v>101.6</c:v>
                </c:pt>
                <c:pt idx="88">
                  <c:v>101.6</c:v>
                </c:pt>
                <c:pt idx="89">
                  <c:v>101.6</c:v>
                </c:pt>
                <c:pt idx="90">
                  <c:v>101.6</c:v>
                </c:pt>
                <c:pt idx="91">
                  <c:v>101.6</c:v>
                </c:pt>
                <c:pt idx="92">
                  <c:v>101.6</c:v>
                </c:pt>
                <c:pt idx="93">
                  <c:v>101.6</c:v>
                </c:pt>
                <c:pt idx="94">
                  <c:v>101.6</c:v>
                </c:pt>
                <c:pt idx="95">
                  <c:v>101.6</c:v>
                </c:pt>
              </c:numCache>
            </c:numRef>
          </c:xVal>
          <c:yVal>
            <c:numRef>
              <c:f>ENVELOPE!$A$53:$A$96</c:f>
              <c:numCache>
                <c:formatCode>0</c:formatCode>
                <c:ptCount val="44"/>
                <c:pt idx="0">
                  <c:v>3000</c:v>
                </c:pt>
                <c:pt idx="1">
                  <c:v>3010</c:v>
                </c:pt>
                <c:pt idx="2">
                  <c:v>3020</c:v>
                </c:pt>
                <c:pt idx="3">
                  <c:v>3030</c:v>
                </c:pt>
                <c:pt idx="4">
                  <c:v>3040</c:v>
                </c:pt>
                <c:pt idx="5">
                  <c:v>3050</c:v>
                </c:pt>
                <c:pt idx="6">
                  <c:v>3060</c:v>
                </c:pt>
                <c:pt idx="7">
                  <c:v>3070</c:v>
                </c:pt>
                <c:pt idx="8">
                  <c:v>3080</c:v>
                </c:pt>
                <c:pt idx="9">
                  <c:v>3090</c:v>
                </c:pt>
                <c:pt idx="10">
                  <c:v>3100</c:v>
                </c:pt>
                <c:pt idx="11">
                  <c:v>3110</c:v>
                </c:pt>
                <c:pt idx="12">
                  <c:v>3120</c:v>
                </c:pt>
                <c:pt idx="13">
                  <c:v>3130</c:v>
                </c:pt>
                <c:pt idx="14">
                  <c:v>3140</c:v>
                </c:pt>
                <c:pt idx="15">
                  <c:v>3150</c:v>
                </c:pt>
                <c:pt idx="16">
                  <c:v>3160</c:v>
                </c:pt>
                <c:pt idx="17">
                  <c:v>3170</c:v>
                </c:pt>
                <c:pt idx="18">
                  <c:v>3180</c:v>
                </c:pt>
                <c:pt idx="19">
                  <c:v>3190</c:v>
                </c:pt>
                <c:pt idx="20">
                  <c:v>3200</c:v>
                </c:pt>
                <c:pt idx="21">
                  <c:v>3210</c:v>
                </c:pt>
                <c:pt idx="22">
                  <c:v>3220</c:v>
                </c:pt>
                <c:pt idx="23">
                  <c:v>3230</c:v>
                </c:pt>
                <c:pt idx="24">
                  <c:v>3240</c:v>
                </c:pt>
                <c:pt idx="25">
                  <c:v>3250</c:v>
                </c:pt>
                <c:pt idx="26">
                  <c:v>3260</c:v>
                </c:pt>
                <c:pt idx="27">
                  <c:v>3270</c:v>
                </c:pt>
                <c:pt idx="28">
                  <c:v>3280</c:v>
                </c:pt>
                <c:pt idx="29">
                  <c:v>3290</c:v>
                </c:pt>
                <c:pt idx="30">
                  <c:v>3300</c:v>
                </c:pt>
                <c:pt idx="31">
                  <c:v>3310</c:v>
                </c:pt>
                <c:pt idx="32">
                  <c:v>3320</c:v>
                </c:pt>
                <c:pt idx="33">
                  <c:v>3330</c:v>
                </c:pt>
                <c:pt idx="34">
                  <c:v>3340</c:v>
                </c:pt>
                <c:pt idx="35">
                  <c:v>3350</c:v>
                </c:pt>
                <c:pt idx="36">
                  <c:v>3360</c:v>
                </c:pt>
                <c:pt idx="37">
                  <c:v>3370</c:v>
                </c:pt>
                <c:pt idx="38">
                  <c:v>3380</c:v>
                </c:pt>
                <c:pt idx="39">
                  <c:v>3390</c:v>
                </c:pt>
                <c:pt idx="40">
                  <c:v>3400</c:v>
                </c:pt>
                <c:pt idx="41">
                  <c:v>3410</c:v>
                </c:pt>
                <c:pt idx="42">
                  <c:v>3420</c:v>
                </c:pt>
                <c:pt idx="43">
                  <c:v>3430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27-4B0F-85A7-2A4951328520}"/>
            </c:ext>
          </c:extLst>
        </c:ser>
        <c:ser>
          <c:idx val="2"/>
          <c:order val="3"/>
          <c:tx>
            <c:v>NORMAL AFT LIMIT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ENVELOPE!$E$3:$E$137</c:f>
              <c:numCache>
                <c:formatCode>0.00</c:formatCode>
                <c:ptCount val="135"/>
                <c:pt idx="0">
                  <c:v>254</c:v>
                </c:pt>
                <c:pt idx="1">
                  <c:v>255.05</c:v>
                </c:pt>
                <c:pt idx="2">
                  <c:v>256.10000000000002</c:v>
                </c:pt>
                <c:pt idx="3">
                  <c:v>257.14999999999998</c:v>
                </c:pt>
                <c:pt idx="4">
                  <c:v>258.2</c:v>
                </c:pt>
                <c:pt idx="5">
                  <c:v>259.25</c:v>
                </c:pt>
                <c:pt idx="6">
                  <c:v>260.3</c:v>
                </c:pt>
                <c:pt idx="7">
                  <c:v>261.35000000000002</c:v>
                </c:pt>
                <c:pt idx="8">
                  <c:v>262.39999999999998</c:v>
                </c:pt>
                <c:pt idx="9">
                  <c:v>263.45</c:v>
                </c:pt>
                <c:pt idx="10">
                  <c:v>264.5</c:v>
                </c:pt>
                <c:pt idx="11">
                  <c:v>265.55</c:v>
                </c:pt>
                <c:pt idx="12">
                  <c:v>266.60000000000002</c:v>
                </c:pt>
                <c:pt idx="13">
                  <c:v>267.64999999999998</c:v>
                </c:pt>
                <c:pt idx="14">
                  <c:v>268.7</c:v>
                </c:pt>
                <c:pt idx="15">
                  <c:v>269.75</c:v>
                </c:pt>
                <c:pt idx="16">
                  <c:v>270.8</c:v>
                </c:pt>
                <c:pt idx="17">
                  <c:v>271.85000000000002</c:v>
                </c:pt>
                <c:pt idx="18">
                  <c:v>272.89999999999998</c:v>
                </c:pt>
                <c:pt idx="19">
                  <c:v>273.95</c:v>
                </c:pt>
                <c:pt idx="20">
                  <c:v>275</c:v>
                </c:pt>
                <c:pt idx="21">
                  <c:v>276.05</c:v>
                </c:pt>
                <c:pt idx="22">
                  <c:v>277.10000000000002</c:v>
                </c:pt>
                <c:pt idx="23">
                  <c:v>278.14999999999998</c:v>
                </c:pt>
                <c:pt idx="24">
                  <c:v>279.2</c:v>
                </c:pt>
                <c:pt idx="25">
                  <c:v>280.25</c:v>
                </c:pt>
                <c:pt idx="26">
                  <c:v>281.3</c:v>
                </c:pt>
                <c:pt idx="27">
                  <c:v>282.35000000000002</c:v>
                </c:pt>
                <c:pt idx="28">
                  <c:v>283.39999999999998</c:v>
                </c:pt>
                <c:pt idx="29">
                  <c:v>284.45</c:v>
                </c:pt>
                <c:pt idx="30">
                  <c:v>285.5</c:v>
                </c:pt>
                <c:pt idx="31">
                  <c:v>286.55</c:v>
                </c:pt>
                <c:pt idx="32">
                  <c:v>287.60000000000002</c:v>
                </c:pt>
                <c:pt idx="33">
                  <c:v>288.64999999999998</c:v>
                </c:pt>
                <c:pt idx="34">
                  <c:v>289.7</c:v>
                </c:pt>
                <c:pt idx="35">
                  <c:v>290.75</c:v>
                </c:pt>
                <c:pt idx="36">
                  <c:v>291.8</c:v>
                </c:pt>
                <c:pt idx="37">
                  <c:v>292.85000000000002</c:v>
                </c:pt>
                <c:pt idx="38">
                  <c:v>293.89999999999998</c:v>
                </c:pt>
                <c:pt idx="39">
                  <c:v>294.95</c:v>
                </c:pt>
                <c:pt idx="40">
                  <c:v>296</c:v>
                </c:pt>
                <c:pt idx="41">
                  <c:v>297</c:v>
                </c:pt>
                <c:pt idx="42">
                  <c:v>298</c:v>
                </c:pt>
                <c:pt idx="43">
                  <c:v>299</c:v>
                </c:pt>
                <c:pt idx="44">
                  <c:v>300</c:v>
                </c:pt>
                <c:pt idx="45">
                  <c:v>301</c:v>
                </c:pt>
                <c:pt idx="46">
                  <c:v>302</c:v>
                </c:pt>
                <c:pt idx="47">
                  <c:v>303</c:v>
                </c:pt>
                <c:pt idx="48">
                  <c:v>304</c:v>
                </c:pt>
                <c:pt idx="49">
                  <c:v>305</c:v>
                </c:pt>
                <c:pt idx="50">
                  <c:v>306</c:v>
                </c:pt>
                <c:pt idx="51">
                  <c:v>307</c:v>
                </c:pt>
                <c:pt idx="52">
                  <c:v>308</c:v>
                </c:pt>
                <c:pt idx="53">
                  <c:v>309</c:v>
                </c:pt>
                <c:pt idx="54">
                  <c:v>310</c:v>
                </c:pt>
                <c:pt idx="55">
                  <c:v>311</c:v>
                </c:pt>
                <c:pt idx="56">
                  <c:v>312</c:v>
                </c:pt>
                <c:pt idx="57">
                  <c:v>313</c:v>
                </c:pt>
                <c:pt idx="58">
                  <c:v>314</c:v>
                </c:pt>
                <c:pt idx="59">
                  <c:v>315</c:v>
                </c:pt>
                <c:pt idx="60">
                  <c:v>316</c:v>
                </c:pt>
                <c:pt idx="61">
                  <c:v>317</c:v>
                </c:pt>
                <c:pt idx="62">
                  <c:v>318</c:v>
                </c:pt>
                <c:pt idx="63">
                  <c:v>319</c:v>
                </c:pt>
                <c:pt idx="64">
                  <c:v>320</c:v>
                </c:pt>
                <c:pt idx="65">
                  <c:v>321</c:v>
                </c:pt>
                <c:pt idx="66">
                  <c:v>322</c:v>
                </c:pt>
                <c:pt idx="67">
                  <c:v>323</c:v>
                </c:pt>
                <c:pt idx="68">
                  <c:v>324</c:v>
                </c:pt>
                <c:pt idx="69">
                  <c:v>325</c:v>
                </c:pt>
                <c:pt idx="70">
                  <c:v>326</c:v>
                </c:pt>
                <c:pt idx="71">
                  <c:v>327</c:v>
                </c:pt>
                <c:pt idx="72">
                  <c:v>328</c:v>
                </c:pt>
                <c:pt idx="73">
                  <c:v>329</c:v>
                </c:pt>
                <c:pt idx="74">
                  <c:v>330</c:v>
                </c:pt>
                <c:pt idx="75">
                  <c:v>331</c:v>
                </c:pt>
                <c:pt idx="76">
                  <c:v>332</c:v>
                </c:pt>
                <c:pt idx="77">
                  <c:v>333</c:v>
                </c:pt>
                <c:pt idx="78">
                  <c:v>334</c:v>
                </c:pt>
                <c:pt idx="79">
                  <c:v>335</c:v>
                </c:pt>
                <c:pt idx="80">
                  <c:v>336</c:v>
                </c:pt>
                <c:pt idx="81">
                  <c:v>337</c:v>
                </c:pt>
                <c:pt idx="82">
                  <c:v>338</c:v>
                </c:pt>
                <c:pt idx="83">
                  <c:v>339</c:v>
                </c:pt>
                <c:pt idx="84">
                  <c:v>340</c:v>
                </c:pt>
                <c:pt idx="85">
                  <c:v>341</c:v>
                </c:pt>
                <c:pt idx="86">
                  <c:v>342</c:v>
                </c:pt>
                <c:pt idx="87">
                  <c:v>343</c:v>
                </c:pt>
                <c:pt idx="88">
                  <c:v>344</c:v>
                </c:pt>
                <c:pt idx="89">
                  <c:v>345</c:v>
                </c:pt>
                <c:pt idx="90">
                  <c:v>346</c:v>
                </c:pt>
                <c:pt idx="91">
                  <c:v>347</c:v>
                </c:pt>
                <c:pt idx="92">
                  <c:v>348</c:v>
                </c:pt>
                <c:pt idx="93">
                  <c:v>349</c:v>
                </c:pt>
                <c:pt idx="94">
                  <c:v>350</c:v>
                </c:pt>
                <c:pt idx="95">
                  <c:v>351</c:v>
                </c:pt>
                <c:pt idx="96">
                  <c:v>352</c:v>
                </c:pt>
                <c:pt idx="97">
                  <c:v>353</c:v>
                </c:pt>
                <c:pt idx="98">
                  <c:v>354</c:v>
                </c:pt>
                <c:pt idx="99">
                  <c:v>355</c:v>
                </c:pt>
                <c:pt idx="100">
                  <c:v>356</c:v>
                </c:pt>
                <c:pt idx="101">
                  <c:v>357</c:v>
                </c:pt>
                <c:pt idx="102">
                  <c:v>358</c:v>
                </c:pt>
                <c:pt idx="103">
                  <c:v>359</c:v>
                </c:pt>
                <c:pt idx="104">
                  <c:v>360</c:v>
                </c:pt>
                <c:pt idx="105">
                  <c:v>361</c:v>
                </c:pt>
                <c:pt idx="106">
                  <c:v>362</c:v>
                </c:pt>
                <c:pt idx="107">
                  <c:v>363</c:v>
                </c:pt>
                <c:pt idx="108">
                  <c:v>364</c:v>
                </c:pt>
                <c:pt idx="109">
                  <c:v>365</c:v>
                </c:pt>
                <c:pt idx="110">
                  <c:v>366</c:v>
                </c:pt>
                <c:pt idx="111">
                  <c:v>367</c:v>
                </c:pt>
                <c:pt idx="112">
                  <c:v>368</c:v>
                </c:pt>
                <c:pt idx="113">
                  <c:v>369</c:v>
                </c:pt>
                <c:pt idx="114">
                  <c:v>370</c:v>
                </c:pt>
                <c:pt idx="115">
                  <c:v>371</c:v>
                </c:pt>
                <c:pt idx="116">
                  <c:v>372</c:v>
                </c:pt>
                <c:pt idx="117">
                  <c:v>373</c:v>
                </c:pt>
                <c:pt idx="118">
                  <c:v>374</c:v>
                </c:pt>
                <c:pt idx="119">
                  <c:v>375</c:v>
                </c:pt>
                <c:pt idx="120">
                  <c:v>376</c:v>
                </c:pt>
                <c:pt idx="121">
                  <c:v>377</c:v>
                </c:pt>
                <c:pt idx="122">
                  <c:v>378</c:v>
                </c:pt>
                <c:pt idx="123">
                  <c:v>379</c:v>
                </c:pt>
                <c:pt idx="124">
                  <c:v>380</c:v>
                </c:pt>
                <c:pt idx="125">
                  <c:v>381</c:v>
                </c:pt>
                <c:pt idx="126">
                  <c:v>382</c:v>
                </c:pt>
                <c:pt idx="127">
                  <c:v>383</c:v>
                </c:pt>
                <c:pt idx="128">
                  <c:v>384</c:v>
                </c:pt>
                <c:pt idx="129">
                  <c:v>385</c:v>
                </c:pt>
                <c:pt idx="130">
                  <c:v>386</c:v>
                </c:pt>
              </c:numCache>
            </c:numRef>
          </c:xVal>
          <c:yVal>
            <c:numRef>
              <c:f>ENVELOPE!$A$96:$A$133</c:f>
              <c:numCache>
                <c:formatCode>0</c:formatCode>
                <c:ptCount val="38"/>
                <c:pt idx="0">
                  <c:v>3430</c:v>
                </c:pt>
                <c:pt idx="1">
                  <c:v>3440</c:v>
                </c:pt>
                <c:pt idx="2">
                  <c:v>3450</c:v>
                </c:pt>
                <c:pt idx="3">
                  <c:v>3460</c:v>
                </c:pt>
                <c:pt idx="4">
                  <c:v>3470</c:v>
                </c:pt>
                <c:pt idx="5">
                  <c:v>3480</c:v>
                </c:pt>
                <c:pt idx="6">
                  <c:v>3490</c:v>
                </c:pt>
                <c:pt idx="7">
                  <c:v>3500</c:v>
                </c:pt>
                <c:pt idx="8">
                  <c:v>3510</c:v>
                </c:pt>
                <c:pt idx="9">
                  <c:v>3520</c:v>
                </c:pt>
                <c:pt idx="10">
                  <c:v>3530</c:v>
                </c:pt>
                <c:pt idx="11">
                  <c:v>3540</c:v>
                </c:pt>
                <c:pt idx="12">
                  <c:v>3550</c:v>
                </c:pt>
                <c:pt idx="13">
                  <c:v>3560</c:v>
                </c:pt>
                <c:pt idx="14">
                  <c:v>3570</c:v>
                </c:pt>
                <c:pt idx="15">
                  <c:v>3580</c:v>
                </c:pt>
                <c:pt idx="16">
                  <c:v>3590</c:v>
                </c:pt>
                <c:pt idx="17">
                  <c:v>3600</c:v>
                </c:pt>
                <c:pt idx="18">
                  <c:v>3610</c:v>
                </c:pt>
                <c:pt idx="19">
                  <c:v>3620</c:v>
                </c:pt>
                <c:pt idx="20">
                  <c:v>3630</c:v>
                </c:pt>
                <c:pt idx="21">
                  <c:v>3640</c:v>
                </c:pt>
                <c:pt idx="22">
                  <c:v>3650</c:v>
                </c:pt>
                <c:pt idx="23">
                  <c:v>3660</c:v>
                </c:pt>
                <c:pt idx="24">
                  <c:v>3670</c:v>
                </c:pt>
                <c:pt idx="25">
                  <c:v>3680</c:v>
                </c:pt>
                <c:pt idx="26">
                  <c:v>3690</c:v>
                </c:pt>
                <c:pt idx="27">
                  <c:v>3700</c:v>
                </c:pt>
                <c:pt idx="28">
                  <c:v>3710</c:v>
                </c:pt>
                <c:pt idx="29">
                  <c:v>3720</c:v>
                </c:pt>
                <c:pt idx="30">
                  <c:v>3730</c:v>
                </c:pt>
                <c:pt idx="31">
                  <c:v>3740</c:v>
                </c:pt>
                <c:pt idx="32">
                  <c:v>3750</c:v>
                </c:pt>
                <c:pt idx="33">
                  <c:v>3760</c:v>
                </c:pt>
                <c:pt idx="34">
                  <c:v>3770</c:v>
                </c:pt>
                <c:pt idx="35">
                  <c:v>3780</c:v>
                </c:pt>
                <c:pt idx="36">
                  <c:v>3790</c:v>
                </c:pt>
                <c:pt idx="37">
                  <c:v>3800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27-4B0F-85A7-2A4951328520}"/>
            </c:ext>
          </c:extLst>
        </c:ser>
        <c:ser>
          <c:idx val="7"/>
          <c:order val="4"/>
          <c:tx>
            <c:v>UTILITY MAX GROSS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xVal>
            <c:numRef>
              <c:f>ENVELOPE!#REF!</c:f>
            </c:numRef>
          </c:xVal>
          <c:yVal>
            <c:numRef>
              <c:f>ENVELOPE!#REF!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427-4B0F-85A7-2A4951328520}"/>
            </c:ext>
          </c:extLst>
        </c:ser>
        <c:ser>
          <c:idx val="3"/>
          <c:order val="5"/>
          <c:tx>
            <c:v>NORMAL MAX GROSS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ENVELOPE!$I$6:$I$7</c:f>
              <c:numCache>
                <c:formatCode>0.00</c:formatCode>
                <c:ptCount val="2"/>
                <c:pt idx="0">
                  <c:v>97.8</c:v>
                </c:pt>
                <c:pt idx="1">
                  <c:v>101.6</c:v>
                </c:pt>
              </c:numCache>
            </c:numRef>
          </c:xVal>
          <c:yVal>
            <c:numRef>
              <c:f>ENVELOPE!$H$6:$H$7</c:f>
              <c:numCache>
                <c:formatCode>General</c:formatCode>
                <c:ptCount val="2"/>
                <c:pt idx="0">
                  <c:v>3800</c:v>
                </c:pt>
                <c:pt idx="1">
                  <c:v>3800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427-4B0F-85A7-2A4951328520}"/>
            </c:ext>
          </c:extLst>
        </c:ser>
        <c:ser>
          <c:idx val="5"/>
          <c:order val="6"/>
          <c:tx>
            <c:v>MAX LANDING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96.1</c:v>
              </c:pt>
              <c:pt idx="1">
                <c:v>102</c:v>
              </c:pt>
            </c:numLit>
          </c:xVal>
          <c:yVal>
            <c:numLit>
              <c:formatCode>General</c:formatCode>
              <c:ptCount val="2"/>
              <c:pt idx="0">
                <c:v>2407</c:v>
              </c:pt>
              <c:pt idx="1">
                <c:v>2407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6427-4B0F-85A7-2A4951328520}"/>
            </c:ext>
          </c:extLst>
        </c:ser>
        <c:ser>
          <c:idx val="4"/>
          <c:order val="7"/>
          <c:tx>
            <c:v>CG MOVEMENT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ENVELOPE!$I$13:$I$20</c:f>
              <c:numCache>
                <c:formatCode>0.00</c:formatCode>
                <c:ptCount val="8"/>
                <c:pt idx="0">
                  <c:v>94.43</c:v>
                </c:pt>
                <c:pt idx="1">
                  <c:v>94.178912983653476</c:v>
                </c:pt>
                <c:pt idx="2">
                  <c:v>93.764980133084393</c:v>
                </c:pt>
                <c:pt idx="3">
                  <c:v>93.764980133084393</c:v>
                </c:pt>
                <c:pt idx="4">
                  <c:v>93.975694879666605</c:v>
                </c:pt>
                <c:pt idx="5">
                  <c:v>96.363448328204569</c:v>
                </c:pt>
                <c:pt idx="6">
                  <c:v>96.29583549303581</c:v>
                </c:pt>
                <c:pt idx="7">
                  <c:v>95.413101222279138</c:v>
                </c:pt>
              </c:numCache>
            </c:numRef>
          </c:xVal>
          <c:yVal>
            <c:numRef>
              <c:f>ENVELOPE!$H$13:$H$20</c:f>
              <c:numCache>
                <c:formatCode>General</c:formatCode>
                <c:ptCount val="8"/>
                <c:pt idx="0">
                  <c:v>2715.35</c:v>
                </c:pt>
                <c:pt idx="1">
                  <c:v>2725.35</c:v>
                </c:pt>
                <c:pt idx="2">
                  <c:v>3133.35</c:v>
                </c:pt>
                <c:pt idx="3">
                  <c:v>3133.35</c:v>
                </c:pt>
                <c:pt idx="4">
                  <c:v>3143.35</c:v>
                </c:pt>
                <c:pt idx="5">
                  <c:v>3623.35</c:v>
                </c:pt>
                <c:pt idx="6">
                  <c:v>3607.75</c:v>
                </c:pt>
                <c:pt idx="7">
                  <c:v>3415.75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427-4B0F-85A7-2A4951328520}"/>
            </c:ext>
          </c:extLst>
        </c:ser>
        <c:ser>
          <c:idx val="9"/>
          <c:order val="8"/>
          <c:tx>
            <c:v>Basic Empty Weight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ash"/>
            <c:size val="2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ENVELOPE!$I$13</c:f>
              <c:numCache>
                <c:formatCode>0.00</c:formatCode>
                <c:ptCount val="1"/>
                <c:pt idx="0">
                  <c:v>94.43</c:v>
                </c:pt>
              </c:numCache>
            </c:numRef>
          </c:xVal>
          <c:yVal>
            <c:numRef>
              <c:f>ENVELOPE!$H$13</c:f>
              <c:numCache>
                <c:formatCode>General</c:formatCode>
                <c:ptCount val="1"/>
                <c:pt idx="0">
                  <c:v>2715.35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427-4B0F-85A7-2A4951328520}"/>
            </c:ext>
          </c:extLst>
        </c:ser>
        <c:ser>
          <c:idx val="10"/>
          <c:order val="9"/>
          <c:tx>
            <c:v>Pilot + Front Pax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ENVELOPE!$I$15</c:f>
              <c:numCache>
                <c:formatCode>0.00</c:formatCode>
                <c:ptCount val="1"/>
                <c:pt idx="0">
                  <c:v>93.764980133084393</c:v>
                </c:pt>
              </c:numCache>
            </c:numRef>
          </c:xVal>
          <c:yVal>
            <c:numRef>
              <c:f>ENVELOPE!$H$15</c:f>
              <c:numCache>
                <c:formatCode>General</c:formatCode>
                <c:ptCount val="1"/>
                <c:pt idx="0">
                  <c:v>3133.35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427-4B0F-85A7-2A4951328520}"/>
            </c:ext>
          </c:extLst>
        </c:ser>
        <c:ser>
          <c:idx val="11"/>
          <c:order val="10"/>
          <c:tx>
            <c:v>Rear Seat Occupants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ENVELOPE!$I$16</c:f>
              <c:numCache>
                <c:formatCode>0.00</c:formatCode>
                <c:ptCount val="1"/>
                <c:pt idx="0">
                  <c:v>93.764980133084393</c:v>
                </c:pt>
              </c:numCache>
            </c:numRef>
          </c:xVal>
          <c:yVal>
            <c:numRef>
              <c:f>ENVELOPE!$H$16</c:f>
              <c:numCache>
                <c:formatCode>General</c:formatCode>
                <c:ptCount val="1"/>
                <c:pt idx="0">
                  <c:v>3133.35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427-4B0F-85A7-2A4951328520}"/>
            </c:ext>
          </c:extLst>
        </c:ser>
        <c:ser>
          <c:idx val="12"/>
          <c:order val="11"/>
          <c:tx>
            <c:v>Baggage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ENVELOPE!$I$14</c:f>
              <c:numCache>
                <c:formatCode>0.00</c:formatCode>
                <c:ptCount val="1"/>
                <c:pt idx="0">
                  <c:v>94.178912983653476</c:v>
                </c:pt>
              </c:numCache>
            </c:numRef>
          </c:xVal>
          <c:yVal>
            <c:numRef>
              <c:f>ENVELOPE!$H$14</c:f>
              <c:numCache>
                <c:formatCode>General</c:formatCode>
                <c:ptCount val="1"/>
                <c:pt idx="0">
                  <c:v>2725.35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427-4B0F-85A7-2A4951328520}"/>
            </c:ext>
          </c:extLst>
        </c:ser>
        <c:ser>
          <c:idx val="13"/>
          <c:order val="12"/>
          <c:tx>
            <c:v>Fuel Load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ENVELOPE!#REF!</c:f>
            </c:numRef>
          </c:xVal>
          <c:yVal>
            <c:numRef>
              <c:f>ENVELOPE!#REF!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427-4B0F-85A7-2A4951328520}"/>
            </c:ext>
          </c:extLst>
        </c:ser>
        <c:ser>
          <c:idx val="14"/>
          <c:order val="13"/>
          <c:tx>
            <c:v>T/O Condition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ENVELOPE!$I$19</c:f>
              <c:numCache>
                <c:formatCode>0.00</c:formatCode>
                <c:ptCount val="1"/>
                <c:pt idx="0">
                  <c:v>96.29583549303581</c:v>
                </c:pt>
              </c:numCache>
            </c:numRef>
          </c:xVal>
          <c:yVal>
            <c:numRef>
              <c:f>ENVELOPE!$H$19</c:f>
              <c:numCache>
                <c:formatCode>General</c:formatCode>
                <c:ptCount val="1"/>
                <c:pt idx="0">
                  <c:v>3607.75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427-4B0F-85A7-2A4951328520}"/>
            </c:ext>
          </c:extLst>
        </c:ser>
        <c:ser>
          <c:idx val="8"/>
          <c:order val="14"/>
          <c:tx>
            <c:v>Landing Condition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ENVELOPE!$I$20</c:f>
              <c:numCache>
                <c:formatCode>0.00</c:formatCode>
                <c:ptCount val="1"/>
                <c:pt idx="0">
                  <c:v>95.413101222279138</c:v>
                </c:pt>
              </c:numCache>
            </c:numRef>
          </c:xVal>
          <c:yVal>
            <c:numRef>
              <c:f>ENVELOPE!$H$20</c:f>
              <c:numCache>
                <c:formatCode>General</c:formatCode>
                <c:ptCount val="1"/>
                <c:pt idx="0">
                  <c:v>3415.75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427-4B0F-85A7-2A4951328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10496"/>
        <c:axId val="87612416"/>
      </c:scatterChart>
      <c:valAx>
        <c:axId val="87610496"/>
        <c:scaling>
          <c:orientation val="minMax"/>
          <c:max val="94"/>
          <c:min val="8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C.G. LOCATION - INCHES AFT OF DATUM (STA. 0.0)</a:t>
                </a:r>
              </a:p>
            </c:rich>
          </c:tx>
          <c:layout>
            <c:manualLayout>
              <c:xMode val="edge"/>
              <c:yMode val="edge"/>
              <c:x val="0.29687500000000028"/>
              <c:y val="0.956303226802531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612416"/>
        <c:crossesAt val="1700"/>
        <c:crossBetween val="midCat"/>
        <c:majorUnit val="1"/>
        <c:minorUnit val="0.1"/>
      </c:valAx>
      <c:valAx>
        <c:axId val="87612416"/>
        <c:scaling>
          <c:orientation val="minMax"/>
          <c:max val="2600"/>
          <c:min val="1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 (POUNDS)</a:t>
                </a:r>
              </a:p>
            </c:rich>
          </c:tx>
          <c:layout>
            <c:manualLayout>
              <c:xMode val="edge"/>
              <c:yMode val="edge"/>
              <c:x val="1.4227660462896674E-2"/>
              <c:y val="0.240000529345596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610496"/>
        <c:crossesAt val="81"/>
        <c:crossBetween val="midCat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5</xdr:col>
      <xdr:colOff>0</xdr:colOff>
      <xdr:row>39</xdr:row>
      <xdr:rowOff>182777</xdr:rowOff>
    </xdr:to>
    <xdr:graphicFrame macro="">
      <xdr:nvGraphicFramePr>
        <xdr:cNvPr id="7203" name="Chart 1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0.09623</cdr:x>
      <cdr:y>0.12766</cdr:y>
    </cdr:from>
    <cdr:to>
      <cdr:x>0.38611</cdr:x>
      <cdr:y>0.20647</cdr:y>
    </cdr:to>
    <cdr:sp macro="" textlink="">
      <cdr:nvSpPr>
        <cdr:cNvPr id="4505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128" y="425925"/>
          <a:ext cx="1575774" cy="2629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2286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NORMAL CATEGORY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78870" name="Chart 3">
          <a:extLst>
            <a:ext uri="{FF2B5EF4-FFF2-40B4-BE49-F238E27FC236}">
              <a16:creationId xmlns:a16="http://schemas.microsoft.com/office/drawing/2014/main" id="{00000000-0008-0000-0200-0000163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0.20992</cdr:x>
      <cdr:y>0.77825</cdr:y>
    </cdr:from>
    <cdr:to>
      <cdr:x>0.48768</cdr:x>
      <cdr:y>0.87018</cdr:y>
    </cdr:to>
    <cdr:sp macro="" textlink="">
      <cdr:nvSpPr>
        <cdr:cNvPr id="16076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2839" y="4421232"/>
          <a:ext cx="1865150" cy="5218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660066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2286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660066"/>
              </a:solidFill>
              <a:latin typeface="Arial"/>
              <a:cs typeface="Arial"/>
            </a:rPr>
            <a:t>UTILITY CATEGORY</a:t>
          </a:r>
        </a:p>
      </cdr:txBody>
    </cdr:sp>
  </cdr:relSizeAnchor>
  <cdr:relSizeAnchor xmlns:cdr="http://schemas.openxmlformats.org/drawingml/2006/chartDrawing">
    <cdr:from>
      <cdr:x>0.14116</cdr:x>
      <cdr:y>0.13006</cdr:y>
    </cdr:from>
    <cdr:to>
      <cdr:x>0.41768</cdr:x>
      <cdr:y>0.22077</cdr:y>
    </cdr:to>
    <cdr:sp macro="" textlink="">
      <cdr:nvSpPr>
        <cdr:cNvPr id="16077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1103" y="741529"/>
          <a:ext cx="1856875" cy="5149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2286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NORMAL CATEGORY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J40"/>
  <sheetViews>
    <sheetView tabSelected="1" zoomScaleNormal="100" workbookViewId="0">
      <selection activeCell="B12" sqref="B12"/>
    </sheetView>
  </sheetViews>
  <sheetFormatPr defaultRowHeight="12.75" x14ac:dyDescent="0.2"/>
  <cols>
    <col min="1" max="1" width="32.140625" bestFit="1" customWidth="1"/>
    <col min="2" max="5" width="12.7109375" customWidth="1"/>
    <col min="6" max="7" width="3.7109375" customWidth="1"/>
    <col min="8" max="8" width="21.5703125" bestFit="1" customWidth="1"/>
    <col min="9" max="9" width="18.140625" customWidth="1"/>
    <col min="10" max="10" width="5.28515625" bestFit="1" customWidth="1"/>
  </cols>
  <sheetData>
    <row r="1" spans="1:10" ht="15" customHeight="1" thickBot="1" x14ac:dyDescent="0.25">
      <c r="A1" s="215" t="s">
        <v>70</v>
      </c>
      <c r="B1" s="216"/>
      <c r="C1" s="216"/>
      <c r="D1" s="219" t="s">
        <v>69</v>
      </c>
      <c r="E1" s="220"/>
      <c r="F1" s="71"/>
      <c r="G1" s="230" t="s">
        <v>99</v>
      </c>
      <c r="H1" s="212" t="s">
        <v>55</v>
      </c>
      <c r="I1" s="213"/>
      <c r="J1" s="214"/>
    </row>
    <row r="2" spans="1:10" ht="15" customHeight="1" thickBot="1" x14ac:dyDescent="0.25">
      <c r="A2" s="217"/>
      <c r="B2" s="218"/>
      <c r="C2" s="218"/>
      <c r="D2" s="221"/>
      <c r="E2" s="222"/>
      <c r="G2" s="230"/>
      <c r="H2" s="129" t="s">
        <v>64</v>
      </c>
      <c r="I2" s="124">
        <v>208</v>
      </c>
      <c r="J2" s="111" t="s">
        <v>49</v>
      </c>
    </row>
    <row r="3" spans="1:10" ht="15" customHeight="1" thickBot="1" x14ac:dyDescent="0.25">
      <c r="A3" s="158" t="s">
        <v>0</v>
      </c>
      <c r="B3" s="228" t="s">
        <v>98</v>
      </c>
      <c r="C3" s="229"/>
      <c r="D3" s="223">
        <f ca="1">NOW()</f>
        <v>43514.539925115743</v>
      </c>
      <c r="E3" s="224"/>
      <c r="G3" s="230"/>
      <c r="H3" s="127" t="s">
        <v>65</v>
      </c>
      <c r="I3" s="125">
        <v>200</v>
      </c>
      <c r="J3" s="112" t="s">
        <v>49</v>
      </c>
    </row>
    <row r="4" spans="1:10" ht="15" customHeight="1" thickBot="1" x14ac:dyDescent="0.25">
      <c r="A4" s="225" t="str">
        <f>IF((B12+B13-B17)&lt;20, "WARNING: CHECK FUEL RESERVE QUANTITY!","")</f>
        <v/>
      </c>
      <c r="B4" s="226"/>
      <c r="C4" s="226"/>
      <c r="D4" s="226"/>
      <c r="E4" s="227"/>
      <c r="G4" s="230"/>
      <c r="H4" s="130" t="s">
        <v>66</v>
      </c>
      <c r="I4" s="126">
        <f>I2+I3</f>
        <v>408</v>
      </c>
      <c r="J4" s="113" t="s">
        <v>49</v>
      </c>
    </row>
    <row r="5" spans="1:10" ht="15" customHeight="1" x14ac:dyDescent="0.2">
      <c r="A5" s="72" t="s">
        <v>1</v>
      </c>
      <c r="B5" s="73" t="s">
        <v>2</v>
      </c>
      <c r="C5" s="73" t="s">
        <v>3</v>
      </c>
      <c r="D5" s="74" t="s">
        <v>4</v>
      </c>
      <c r="E5" s="75" t="s">
        <v>5</v>
      </c>
      <c r="G5" s="230"/>
      <c r="H5" s="127" t="s">
        <v>67</v>
      </c>
      <c r="I5" s="125">
        <v>0</v>
      </c>
      <c r="J5" s="112" t="s">
        <v>49</v>
      </c>
    </row>
    <row r="6" spans="1:10" ht="15" customHeight="1" x14ac:dyDescent="0.2">
      <c r="A6" s="76" t="s">
        <v>6</v>
      </c>
      <c r="B6" s="77"/>
      <c r="C6" s="78">
        <f>ENVELOPE!$H$13</f>
        <v>2715.35</v>
      </c>
      <c r="D6" s="81">
        <f>ENVELOPE!$I$13</f>
        <v>94.43</v>
      </c>
      <c r="E6" s="79">
        <f>ENVELOPE!$J$13</f>
        <v>256.41050050000001</v>
      </c>
      <c r="G6" s="230"/>
      <c r="H6" s="127" t="s">
        <v>68</v>
      </c>
      <c r="I6" s="125">
        <v>0</v>
      </c>
      <c r="J6" s="112" t="s">
        <v>49</v>
      </c>
    </row>
    <row r="7" spans="1:10" ht="15" customHeight="1" x14ac:dyDescent="0.2">
      <c r="A7" s="104" t="s">
        <v>73</v>
      </c>
      <c r="B7" s="77"/>
      <c r="C7" s="136">
        <f>IF((I8)&gt;75,"EXCEEDED",(I8))</f>
        <v>10</v>
      </c>
      <c r="D7" s="81">
        <v>26</v>
      </c>
      <c r="E7" s="79">
        <f>IF((C7)="EXCEEDED","EXCEEDED",((C7*D7)/1000))</f>
        <v>0.26</v>
      </c>
      <c r="G7" s="230"/>
      <c r="H7" s="130" t="s">
        <v>66</v>
      </c>
      <c r="I7" s="126">
        <f>I5+I6</f>
        <v>0</v>
      </c>
      <c r="J7" s="113" t="s">
        <v>49</v>
      </c>
    </row>
    <row r="8" spans="1:10" ht="15" customHeight="1" x14ac:dyDescent="0.2">
      <c r="A8" s="76" t="s">
        <v>7</v>
      </c>
      <c r="B8" s="77"/>
      <c r="C8" s="80">
        <f>I4</f>
        <v>408</v>
      </c>
      <c r="D8" s="81">
        <v>91</v>
      </c>
      <c r="E8" s="79">
        <f>(C8*D8)/1000</f>
        <v>37.128</v>
      </c>
      <c r="G8" s="192" t="s">
        <v>100</v>
      </c>
      <c r="H8" s="127" t="str">
        <f>IF((I8)&gt;75,"EXCEEDED - 75 MAX"," Baggage - FWD")</f>
        <v xml:space="preserve"> Baggage - FWD</v>
      </c>
      <c r="I8" s="125">
        <v>10</v>
      </c>
      <c r="J8" s="112" t="s">
        <v>49</v>
      </c>
    </row>
    <row r="9" spans="1:10" ht="15" customHeight="1" x14ac:dyDescent="0.2">
      <c r="A9" s="76" t="s">
        <v>52</v>
      </c>
      <c r="B9" s="77"/>
      <c r="C9" s="80">
        <f>I7</f>
        <v>0</v>
      </c>
      <c r="D9" s="81">
        <v>128</v>
      </c>
      <c r="E9" s="79">
        <f>(C9*D9)/1000</f>
        <v>0</v>
      </c>
      <c r="G9" s="192"/>
      <c r="H9" s="127" t="str">
        <f>IF((I9)&gt;175,"EXCEEDED - 175 MAX"," Baggage - AFT")</f>
        <v xml:space="preserve"> Baggage - AFT</v>
      </c>
      <c r="I9" s="125">
        <v>10</v>
      </c>
      <c r="J9" s="112" t="s">
        <v>49</v>
      </c>
    </row>
    <row r="10" spans="1:10" ht="15" customHeight="1" thickBot="1" x14ac:dyDescent="0.25">
      <c r="A10" s="104" t="s">
        <v>72</v>
      </c>
      <c r="B10" s="77"/>
      <c r="C10" s="80">
        <f>IF((I9)&gt;175,"EXCEEDED",(I9))</f>
        <v>10</v>
      </c>
      <c r="D10" s="81">
        <v>160</v>
      </c>
      <c r="E10" s="79">
        <f>IF((C10)="EXCEEDED","EXCEEDED",((C10*D10)/1000))</f>
        <v>1.6</v>
      </c>
      <c r="G10" s="192"/>
      <c r="H10" s="131" t="s">
        <v>66</v>
      </c>
      <c r="I10" s="128">
        <f>(I8+I9)</f>
        <v>20</v>
      </c>
      <c r="J10" s="114" t="s">
        <v>49</v>
      </c>
    </row>
    <row r="11" spans="1:10" ht="15" customHeight="1" thickBot="1" x14ac:dyDescent="0.25">
      <c r="A11" s="82" t="s">
        <v>8</v>
      </c>
      <c r="B11" s="83"/>
      <c r="C11" s="84">
        <f>SUM(C6:C10)</f>
        <v>3143.35</v>
      </c>
      <c r="D11" s="85">
        <f>IF(ISERROR((E11/C11)*1000),0,(E11/C11)*1000)</f>
        <v>93.975694879666605</v>
      </c>
      <c r="E11" s="86">
        <f>IF(SUM(C6:C10)&gt;ENVELOPE!$H$4,"OVER WT.",SUM(E6:E10))</f>
        <v>295.39850050000001</v>
      </c>
      <c r="G11" s="192"/>
      <c r="H11" s="171" t="s">
        <v>42</v>
      </c>
      <c r="I11" s="172"/>
      <c r="J11" s="173"/>
    </row>
    <row r="12" spans="1:10" ht="15" customHeight="1" x14ac:dyDescent="0.2">
      <c r="A12" s="162" t="s">
        <v>77</v>
      </c>
      <c r="B12" s="137">
        <v>40</v>
      </c>
      <c r="C12" s="164">
        <f>IF((B12*6)&gt;342,"EXCEEDED",(B12*6))</f>
        <v>240</v>
      </c>
      <c r="D12" s="165">
        <v>112</v>
      </c>
      <c r="E12" s="166">
        <f>IF(ISERROR((C12*D12)/1000),"EXCEEDED",(C12*D12)/1000)</f>
        <v>26.88</v>
      </c>
      <c r="G12" s="192"/>
      <c r="H12" s="119" t="s">
        <v>43</v>
      </c>
      <c r="I12" s="132">
        <f>C16</f>
        <v>3607.75</v>
      </c>
      <c r="J12" s="116" t="s">
        <v>49</v>
      </c>
    </row>
    <row r="13" spans="1:10" ht="15" customHeight="1" thickBot="1" x14ac:dyDescent="0.25">
      <c r="A13" s="163" t="s">
        <v>78</v>
      </c>
      <c r="B13" s="47">
        <v>40</v>
      </c>
      <c r="C13" s="167">
        <f>IF((B13*6)&gt;342,"EXCEEDED",(B13*6))</f>
        <v>240</v>
      </c>
      <c r="D13" s="168">
        <v>112</v>
      </c>
      <c r="E13" s="169">
        <f>IF(ISERROR((C13*D13)/1000),"EXCEEDED",(C13*D13)/1000)</f>
        <v>26.88</v>
      </c>
      <c r="G13" s="192"/>
      <c r="H13" s="120" t="s">
        <v>53</v>
      </c>
      <c r="I13" s="187" t="s">
        <v>51</v>
      </c>
      <c r="J13" s="188"/>
    </row>
    <row r="14" spans="1:10" ht="15" customHeight="1" thickBot="1" x14ac:dyDescent="0.25">
      <c r="A14" s="82" t="s">
        <v>9</v>
      </c>
      <c r="B14" s="83"/>
      <c r="C14" s="84">
        <f>SUM(C11:C13)</f>
        <v>3623.35</v>
      </c>
      <c r="D14" s="85">
        <f>IF(ISERROR((E14/C14)*1000),0,(E14/C14)*1000)</f>
        <v>96.363448328204569</v>
      </c>
      <c r="E14" s="86">
        <f>IF(SUM(C11:C13)&gt;ENVELOPE!$H$4,"OVER WT.",SUM(E11:E13))</f>
        <v>349.1585005</v>
      </c>
      <c r="G14" s="192"/>
      <c r="H14" s="120" t="s">
        <v>17</v>
      </c>
      <c r="I14" s="187" t="s">
        <v>51</v>
      </c>
      <c r="J14" s="188"/>
    </row>
    <row r="15" spans="1:10" ht="15" customHeight="1" thickBot="1" x14ac:dyDescent="0.25">
      <c r="A15" s="87" t="s">
        <v>41</v>
      </c>
      <c r="B15" s="157">
        <v>-2.6</v>
      </c>
      <c r="C15" s="123">
        <v>-15.6</v>
      </c>
      <c r="D15" s="88">
        <v>112</v>
      </c>
      <c r="E15" s="90">
        <f>(C15*D15)/1000</f>
        <v>-1.7472000000000001</v>
      </c>
      <c r="G15" s="192"/>
      <c r="H15" s="121" t="s">
        <v>39</v>
      </c>
      <c r="I15" s="155"/>
      <c r="J15" s="115" t="s">
        <v>54</v>
      </c>
    </row>
    <row r="16" spans="1:10" ht="15" customHeight="1" thickBot="1" x14ac:dyDescent="0.25">
      <c r="A16" s="91" t="s">
        <v>71</v>
      </c>
      <c r="B16" s="92"/>
      <c r="C16" s="93">
        <f>SUM(C14:C15)</f>
        <v>3607.75</v>
      </c>
      <c r="D16" s="94">
        <f>IF(ISERROR((E16/C16)*1000),0,(E16/C16)*1000)</f>
        <v>96.29583549303581</v>
      </c>
      <c r="E16" s="95">
        <f>IF(SUM(C14:C15)&gt;ENVELOPE!$H$5,"OVER WT.",SUM(E14:E15))</f>
        <v>347.41130049999998</v>
      </c>
      <c r="G16" s="192"/>
      <c r="H16" s="121" t="s">
        <v>40</v>
      </c>
      <c r="I16" s="155"/>
      <c r="J16" s="115" t="s">
        <v>54</v>
      </c>
    </row>
    <row r="17" spans="1:10" ht="15" customHeight="1" thickBot="1" x14ac:dyDescent="0.25">
      <c r="A17" s="87" t="s">
        <v>10</v>
      </c>
      <c r="B17" s="47">
        <v>32</v>
      </c>
      <c r="C17" s="89">
        <f>(-B17*6)</f>
        <v>-192</v>
      </c>
      <c r="D17" s="88">
        <v>112</v>
      </c>
      <c r="E17" s="90">
        <f>(C17*D17)/1000</f>
        <v>-21.504000000000001</v>
      </c>
      <c r="G17" s="192"/>
      <c r="H17" s="120" t="s">
        <v>62</v>
      </c>
      <c r="I17" s="170"/>
      <c r="J17" s="115" t="s">
        <v>63</v>
      </c>
    </row>
    <row r="18" spans="1:10" ht="15" customHeight="1" thickBot="1" x14ac:dyDescent="0.25">
      <c r="A18" s="91" t="s">
        <v>11</v>
      </c>
      <c r="B18" s="92"/>
      <c r="C18" s="93">
        <f>SUM(C16:C17)</f>
        <v>3415.75</v>
      </c>
      <c r="D18" s="94">
        <f>IF(ISERROR((E18/C18)*1000),0,(E18/C18)*1000)</f>
        <v>95.413101222279138</v>
      </c>
      <c r="E18" s="95">
        <f>IF(SUM(C16:C17)&lt;=C11,0,SUM(E16:E17))</f>
        <v>325.90730049999996</v>
      </c>
      <c r="G18" s="192"/>
      <c r="H18" s="189" t="s">
        <v>97</v>
      </c>
      <c r="I18" s="190"/>
      <c r="J18" s="191"/>
    </row>
    <row r="19" spans="1:10" ht="15" customHeight="1" thickBot="1" x14ac:dyDescent="0.25">
      <c r="A19" s="133"/>
      <c r="B19" s="134"/>
      <c r="C19" s="135"/>
      <c r="D19" s="198" t="str">
        <f>IF(OR(C14&gt;ENVELOPE!$H$4, C18&lt;=C11), "AIRCRAFT UNSAFE", "")</f>
        <v/>
      </c>
      <c r="E19" s="199"/>
      <c r="G19" s="192"/>
      <c r="H19" s="122"/>
      <c r="I19" s="156"/>
      <c r="J19" s="117"/>
    </row>
    <row r="20" spans="1:10" ht="15" customHeight="1" thickBot="1" x14ac:dyDescent="0.25">
      <c r="A20" s="97" t="str">
        <f>IF(B20&lt;0, "OVERWEIGHT - Remove", "Useful Load Available")</f>
        <v>Useful Load Available</v>
      </c>
      <c r="B20" s="98">
        <f>IF(ISERROR(ENVELOPE!$H$6-$C$14), "ERROR", ENVELOPE!$H$6-$C$14)</f>
        <v>176.65000000000009</v>
      </c>
      <c r="C20" s="99" t="s">
        <v>84</v>
      </c>
      <c r="D20" s="200"/>
      <c r="E20" s="201"/>
      <c r="G20" s="192"/>
      <c r="H20" s="122"/>
      <c r="I20" s="156"/>
      <c r="J20" s="117"/>
    </row>
    <row r="21" spans="1:10" ht="15" customHeight="1" thickBot="1" x14ac:dyDescent="0.25">
      <c r="A21" s="100" t="s">
        <v>74</v>
      </c>
      <c r="B21" s="101">
        <f>IF((120-((ENVELOPE!$H$6-C16)/650)*15&lt;=120),(120-((ENVELOPE!$H$6-C16)/650)*15),120)</f>
        <v>115.56346153846154</v>
      </c>
      <c r="C21" s="102" t="s">
        <v>37</v>
      </c>
      <c r="D21" s="202"/>
      <c r="E21" s="203"/>
      <c r="G21" s="192"/>
      <c r="H21" s="122"/>
      <c r="I21" s="156"/>
      <c r="J21" s="117"/>
    </row>
    <row r="22" spans="1:10" ht="15" customHeight="1" x14ac:dyDescent="0.2">
      <c r="G22" s="192"/>
      <c r="H22" s="122"/>
      <c r="I22" s="156"/>
      <c r="J22" s="117"/>
    </row>
    <row r="23" spans="1:10" ht="15" customHeight="1" x14ac:dyDescent="0.2">
      <c r="G23" s="192"/>
      <c r="H23" s="120" t="s">
        <v>50</v>
      </c>
      <c r="I23" s="187" t="s">
        <v>51</v>
      </c>
      <c r="J23" s="188"/>
    </row>
    <row r="24" spans="1:10" ht="15" customHeight="1" x14ac:dyDescent="0.2">
      <c r="G24" s="192"/>
      <c r="H24" s="120" t="s">
        <v>20</v>
      </c>
      <c r="I24" s="193" t="s">
        <v>83</v>
      </c>
      <c r="J24" s="194"/>
    </row>
    <row r="25" spans="1:10" ht="15" customHeight="1" x14ac:dyDescent="0.2">
      <c r="G25" s="192"/>
      <c r="H25" s="120" t="s">
        <v>24</v>
      </c>
      <c r="I25" s="155"/>
      <c r="J25" s="115" t="s">
        <v>48</v>
      </c>
    </row>
    <row r="26" spans="1:10" ht="15" customHeight="1" x14ac:dyDescent="0.2">
      <c r="G26" s="192"/>
      <c r="H26" s="120" t="s">
        <v>25</v>
      </c>
      <c r="I26" s="155"/>
      <c r="J26" s="115" t="s">
        <v>48</v>
      </c>
    </row>
    <row r="27" spans="1:10" ht="15" customHeight="1" thickBot="1" x14ac:dyDescent="0.25">
      <c r="G27" s="192"/>
      <c r="H27" s="182" t="s">
        <v>92</v>
      </c>
      <c r="I27" s="210" t="s">
        <v>93</v>
      </c>
      <c r="J27" s="211"/>
    </row>
    <row r="28" spans="1:10" ht="15" customHeight="1" thickBot="1" x14ac:dyDescent="0.25">
      <c r="G28" s="192"/>
      <c r="H28" s="207" t="s">
        <v>44</v>
      </c>
      <c r="I28" s="208"/>
      <c r="J28" s="209"/>
    </row>
    <row r="29" spans="1:10" ht="15" customHeight="1" x14ac:dyDescent="0.2">
      <c r="G29" s="192"/>
      <c r="H29" s="195" t="s">
        <v>45</v>
      </c>
      <c r="I29" s="196"/>
      <c r="J29" s="197"/>
    </row>
    <row r="30" spans="1:10" ht="15" customHeight="1" x14ac:dyDescent="0.2">
      <c r="G30" s="192"/>
      <c r="H30" s="120" t="s">
        <v>38</v>
      </c>
      <c r="I30" s="176"/>
      <c r="J30" s="175" t="s">
        <v>48</v>
      </c>
    </row>
    <row r="31" spans="1:10" ht="15" customHeight="1" x14ac:dyDescent="0.2">
      <c r="G31" s="192"/>
      <c r="H31" s="120" t="s">
        <v>47</v>
      </c>
      <c r="I31" s="96"/>
      <c r="J31" s="115" t="s">
        <v>48</v>
      </c>
    </row>
    <row r="32" spans="1:10" ht="15" customHeight="1" x14ac:dyDescent="0.2">
      <c r="G32" s="192"/>
      <c r="H32" s="174" t="s">
        <v>87</v>
      </c>
      <c r="I32" s="181"/>
      <c r="J32" s="175" t="s">
        <v>48</v>
      </c>
    </row>
    <row r="33" spans="6:10" ht="15" customHeight="1" thickBot="1" x14ac:dyDescent="0.25">
      <c r="G33" s="192"/>
      <c r="H33" s="183" t="s">
        <v>90</v>
      </c>
      <c r="I33" s="184" t="s">
        <v>91</v>
      </c>
      <c r="J33" s="161" t="s">
        <v>48</v>
      </c>
    </row>
    <row r="34" spans="6:10" ht="15" customHeight="1" x14ac:dyDescent="0.2">
      <c r="G34" s="192"/>
      <c r="H34" s="204" t="s">
        <v>86</v>
      </c>
      <c r="I34" s="205"/>
      <c r="J34" s="206"/>
    </row>
    <row r="35" spans="6:10" ht="15" customHeight="1" x14ac:dyDescent="0.2">
      <c r="G35" s="192"/>
      <c r="H35" s="177" t="s">
        <v>89</v>
      </c>
      <c r="I35" s="159"/>
      <c r="J35" s="179" t="s">
        <v>82</v>
      </c>
    </row>
    <row r="36" spans="6:10" ht="15" customHeight="1" thickBot="1" x14ac:dyDescent="0.25">
      <c r="G36" s="192"/>
      <c r="H36" s="178" t="s">
        <v>81</v>
      </c>
      <c r="I36" s="160"/>
      <c r="J36" s="180" t="s">
        <v>48</v>
      </c>
    </row>
    <row r="37" spans="6:10" ht="15" customHeight="1" x14ac:dyDescent="0.2">
      <c r="G37" s="192"/>
      <c r="H37" s="195" t="s">
        <v>46</v>
      </c>
      <c r="I37" s="196"/>
      <c r="J37" s="197"/>
    </row>
    <row r="38" spans="6:10" ht="15" customHeight="1" x14ac:dyDescent="0.2">
      <c r="G38" s="192"/>
      <c r="H38" s="120" t="s">
        <v>38</v>
      </c>
      <c r="I38" s="176"/>
      <c r="J38" s="175" t="s">
        <v>48</v>
      </c>
    </row>
    <row r="39" spans="6:10" ht="15" customHeight="1" x14ac:dyDescent="0.2">
      <c r="G39" s="192"/>
      <c r="H39" s="120" t="s">
        <v>47</v>
      </c>
      <c r="I39" s="96"/>
      <c r="J39" s="115" t="s">
        <v>48</v>
      </c>
    </row>
    <row r="40" spans="6:10" ht="15" customHeight="1" thickBot="1" x14ac:dyDescent="0.25">
      <c r="F40" s="103"/>
      <c r="G40" s="192"/>
      <c r="H40" s="185" t="s">
        <v>90</v>
      </c>
      <c r="I40" s="186" t="s">
        <v>95</v>
      </c>
      <c r="J40" s="118" t="s">
        <v>48</v>
      </c>
    </row>
  </sheetData>
  <sheetProtection algorithmName="SHA-512" hashValue="a4fBgXPC+hUWGDBJ2tM8ex2wA0OHjauXK1NPLACJtiOVdX6/JB4DBE7EcHHiOZP5fH1rDzcnyec/OncYixz6Xw==" saltValue="xF5YtrCSlo6omF0G+rHOZg==" spinCount="100000" sheet="1" objects="1" scenarios="1" selectLockedCells="1"/>
  <mergeCells count="19">
    <mergeCell ref="H1:J1"/>
    <mergeCell ref="A1:C2"/>
    <mergeCell ref="D1:E2"/>
    <mergeCell ref="D3:E3"/>
    <mergeCell ref="A4:E4"/>
    <mergeCell ref="B3:C3"/>
    <mergeCell ref="G1:G7"/>
    <mergeCell ref="D19:E21"/>
    <mergeCell ref="I14:J14"/>
    <mergeCell ref="H37:J37"/>
    <mergeCell ref="H34:J34"/>
    <mergeCell ref="H28:J28"/>
    <mergeCell ref="I27:J27"/>
    <mergeCell ref="I23:J23"/>
    <mergeCell ref="I13:J13"/>
    <mergeCell ref="H18:J18"/>
    <mergeCell ref="G8:G40"/>
    <mergeCell ref="I24:J24"/>
    <mergeCell ref="H29:J29"/>
  </mergeCells>
  <phoneticPr fontId="2" type="noConversion"/>
  <dataValidations disablePrompts="1" count="1">
    <dataValidation type="whole" errorStyle="warning" allowBlank="1" showInputMessage="1" showErrorMessage="1" errorTitle="Weight Limitation Exceeded" error="You have exceeded the allowable weight limitation of this aircraft." sqref="C14" xr:uid="{00000000-0002-0000-0000-000000000000}">
      <formula1>1472</formula1>
      <formula2>2407</formula2>
    </dataValidation>
  </dataValidations>
  <printOptions horizontalCentered="1" verticalCentered="1"/>
  <pageMargins left="0" right="0" top="0" bottom="0" header="0" footer="0"/>
  <pageSetup orientation="landscape" r:id="rId1"/>
  <headerFooter alignWithMargins="0"/>
  <ignoredErrors>
    <ignoredError sqref="C17 E16 E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S30"/>
  <sheetViews>
    <sheetView zoomScaleNormal="100" workbookViewId="0">
      <selection activeCell="H47" sqref="H47"/>
    </sheetView>
  </sheetViews>
  <sheetFormatPr defaultRowHeight="12.75" x14ac:dyDescent="0.2"/>
  <cols>
    <col min="1" max="1" width="3.7109375" customWidth="1"/>
    <col min="2" max="2" width="21.5703125" bestFit="1" customWidth="1"/>
    <col min="3" max="3" width="18.140625" customWidth="1"/>
    <col min="4" max="4" width="5.28515625" bestFit="1" customWidth="1"/>
    <col min="5" max="5" width="2.7109375" customWidth="1"/>
    <col min="6" max="6" width="3.7109375" customWidth="1"/>
    <col min="7" max="7" width="21.5703125" bestFit="1" customWidth="1"/>
    <col min="8" max="8" width="18.140625" customWidth="1"/>
    <col min="9" max="9" width="5.28515625" bestFit="1" customWidth="1"/>
    <col min="10" max="10" width="2.7109375" customWidth="1"/>
    <col min="11" max="11" width="3.7109375" customWidth="1"/>
    <col min="12" max="12" width="21.5703125" bestFit="1" customWidth="1"/>
    <col min="13" max="13" width="18.140625" customWidth="1"/>
    <col min="14" max="14" width="5.28515625" bestFit="1" customWidth="1"/>
    <col min="15" max="15" width="2.7109375" customWidth="1"/>
    <col min="16" max="16" width="3.7109375" customWidth="1"/>
    <col min="17" max="17" width="21.5703125" bestFit="1" customWidth="1"/>
    <col min="18" max="18" width="18.140625" customWidth="1"/>
    <col min="19" max="19" width="5.28515625" bestFit="1" customWidth="1"/>
  </cols>
  <sheetData>
    <row r="1" spans="1:19" ht="15" customHeight="1" thickBot="1" x14ac:dyDescent="0.25">
      <c r="A1" s="231" t="s">
        <v>96</v>
      </c>
      <c r="B1" s="171" t="s">
        <v>42</v>
      </c>
      <c r="C1" s="172"/>
      <c r="D1" s="173"/>
      <c r="F1" s="231" t="s">
        <v>96</v>
      </c>
      <c r="G1" s="171" t="s">
        <v>42</v>
      </c>
      <c r="H1" s="172"/>
      <c r="I1" s="173"/>
      <c r="K1" s="231" t="s">
        <v>96</v>
      </c>
      <c r="L1" s="171" t="s">
        <v>42</v>
      </c>
      <c r="M1" s="172"/>
      <c r="N1" s="173"/>
      <c r="P1" s="231" t="s">
        <v>96</v>
      </c>
      <c r="Q1" s="171" t="s">
        <v>42</v>
      </c>
      <c r="R1" s="172"/>
      <c r="S1" s="173"/>
    </row>
    <row r="2" spans="1:19" ht="15" customHeight="1" x14ac:dyDescent="0.2">
      <c r="A2" s="231"/>
      <c r="B2" s="119" t="s">
        <v>43</v>
      </c>
      <c r="C2" s="132"/>
      <c r="D2" s="116" t="s">
        <v>49</v>
      </c>
      <c r="F2" s="231"/>
      <c r="G2" s="119" t="s">
        <v>43</v>
      </c>
      <c r="H2" s="132"/>
      <c r="I2" s="116" t="s">
        <v>49</v>
      </c>
      <c r="K2" s="231"/>
      <c r="L2" s="119" t="s">
        <v>43</v>
      </c>
      <c r="M2" s="132"/>
      <c r="N2" s="116" t="s">
        <v>49</v>
      </c>
      <c r="P2" s="231"/>
      <c r="Q2" s="119" t="s">
        <v>43</v>
      </c>
      <c r="R2" s="132"/>
      <c r="S2" s="116" t="s">
        <v>49</v>
      </c>
    </row>
    <row r="3" spans="1:19" ht="15" customHeight="1" x14ac:dyDescent="0.2">
      <c r="A3" s="231"/>
      <c r="B3" s="120" t="s">
        <v>53</v>
      </c>
      <c r="C3" s="187" t="s">
        <v>51</v>
      </c>
      <c r="D3" s="188"/>
      <c r="F3" s="231"/>
      <c r="G3" s="120" t="s">
        <v>53</v>
      </c>
      <c r="H3" s="187" t="s">
        <v>51</v>
      </c>
      <c r="I3" s="188"/>
      <c r="K3" s="231"/>
      <c r="L3" s="120" t="s">
        <v>53</v>
      </c>
      <c r="M3" s="187" t="s">
        <v>51</v>
      </c>
      <c r="N3" s="188"/>
      <c r="P3" s="231"/>
      <c r="Q3" s="120" t="s">
        <v>53</v>
      </c>
      <c r="R3" s="187" t="s">
        <v>51</v>
      </c>
      <c r="S3" s="188"/>
    </row>
    <row r="4" spans="1:19" ht="15" customHeight="1" x14ac:dyDescent="0.2">
      <c r="A4" s="231"/>
      <c r="B4" s="120" t="s">
        <v>17</v>
      </c>
      <c r="C4" s="187" t="s">
        <v>51</v>
      </c>
      <c r="D4" s="188"/>
      <c r="F4" s="231"/>
      <c r="G4" s="120" t="s">
        <v>17</v>
      </c>
      <c r="H4" s="187" t="s">
        <v>51</v>
      </c>
      <c r="I4" s="188"/>
      <c r="K4" s="231"/>
      <c r="L4" s="120" t="s">
        <v>17</v>
      </c>
      <c r="M4" s="187" t="s">
        <v>51</v>
      </c>
      <c r="N4" s="188"/>
      <c r="P4" s="231"/>
      <c r="Q4" s="120" t="s">
        <v>17</v>
      </c>
      <c r="R4" s="187" t="s">
        <v>51</v>
      </c>
      <c r="S4" s="188"/>
    </row>
    <row r="5" spans="1:19" ht="15" customHeight="1" x14ac:dyDescent="0.2">
      <c r="A5" s="231"/>
      <c r="B5" s="121" t="s">
        <v>39</v>
      </c>
      <c r="C5" s="155"/>
      <c r="D5" s="115" t="s">
        <v>54</v>
      </c>
      <c r="F5" s="231"/>
      <c r="G5" s="121" t="s">
        <v>39</v>
      </c>
      <c r="H5" s="155"/>
      <c r="I5" s="115" t="s">
        <v>54</v>
      </c>
      <c r="K5" s="231"/>
      <c r="L5" s="121" t="s">
        <v>39</v>
      </c>
      <c r="M5" s="155"/>
      <c r="N5" s="115" t="s">
        <v>54</v>
      </c>
      <c r="P5" s="231"/>
      <c r="Q5" s="121" t="s">
        <v>39</v>
      </c>
      <c r="R5" s="155"/>
      <c r="S5" s="115" t="s">
        <v>54</v>
      </c>
    </row>
    <row r="6" spans="1:19" ht="15" customHeight="1" x14ac:dyDescent="0.2">
      <c r="A6" s="231"/>
      <c r="B6" s="121" t="s">
        <v>40</v>
      </c>
      <c r="C6" s="155"/>
      <c r="D6" s="115" t="s">
        <v>54</v>
      </c>
      <c r="F6" s="231"/>
      <c r="G6" s="121" t="s">
        <v>40</v>
      </c>
      <c r="H6" s="155"/>
      <c r="I6" s="115" t="s">
        <v>54</v>
      </c>
      <c r="K6" s="231"/>
      <c r="L6" s="121" t="s">
        <v>40</v>
      </c>
      <c r="M6" s="155"/>
      <c r="N6" s="115" t="s">
        <v>54</v>
      </c>
      <c r="P6" s="231"/>
      <c r="Q6" s="121" t="s">
        <v>40</v>
      </c>
      <c r="R6" s="155"/>
      <c r="S6" s="115" t="s">
        <v>54</v>
      </c>
    </row>
    <row r="7" spans="1:19" ht="15" customHeight="1" x14ac:dyDescent="0.2">
      <c r="A7" s="232" t="s">
        <v>94</v>
      </c>
      <c r="B7" s="120" t="s">
        <v>62</v>
      </c>
      <c r="C7" s="170"/>
      <c r="D7" s="115" t="s">
        <v>63</v>
      </c>
      <c r="F7" s="232" t="s">
        <v>94</v>
      </c>
      <c r="G7" s="120" t="s">
        <v>62</v>
      </c>
      <c r="H7" s="170"/>
      <c r="I7" s="115" t="s">
        <v>63</v>
      </c>
      <c r="K7" s="232" t="s">
        <v>94</v>
      </c>
      <c r="L7" s="120" t="s">
        <v>62</v>
      </c>
      <c r="M7" s="170"/>
      <c r="N7" s="115" t="s">
        <v>63</v>
      </c>
      <c r="P7" s="232" t="s">
        <v>94</v>
      </c>
      <c r="Q7" s="120" t="s">
        <v>62</v>
      </c>
      <c r="R7" s="170"/>
      <c r="S7" s="115" t="s">
        <v>63</v>
      </c>
    </row>
    <row r="8" spans="1:19" ht="15" customHeight="1" x14ac:dyDescent="0.2">
      <c r="A8" s="232"/>
      <c r="B8" s="122" t="s">
        <v>88</v>
      </c>
      <c r="C8" s="156"/>
      <c r="D8" s="117"/>
      <c r="F8" s="232"/>
      <c r="G8" s="122" t="s">
        <v>88</v>
      </c>
      <c r="H8" s="156"/>
      <c r="I8" s="117"/>
      <c r="K8" s="232"/>
      <c r="L8" s="122" t="s">
        <v>88</v>
      </c>
      <c r="M8" s="156"/>
      <c r="N8" s="117"/>
      <c r="P8" s="232"/>
      <c r="Q8" s="122" t="s">
        <v>88</v>
      </c>
      <c r="R8" s="156"/>
      <c r="S8" s="117"/>
    </row>
    <row r="9" spans="1:19" ht="15" customHeight="1" x14ac:dyDescent="0.2">
      <c r="A9" s="232"/>
      <c r="B9" s="122"/>
      <c r="C9" s="156"/>
      <c r="D9" s="117"/>
      <c r="F9" s="232"/>
      <c r="G9" s="122"/>
      <c r="H9" s="156"/>
      <c r="I9" s="117"/>
      <c r="K9" s="232"/>
      <c r="L9" s="122"/>
      <c r="M9" s="156"/>
      <c r="N9" s="117"/>
      <c r="P9" s="232"/>
      <c r="Q9" s="122"/>
      <c r="R9" s="156"/>
      <c r="S9" s="117"/>
    </row>
    <row r="10" spans="1:19" ht="15" customHeight="1" x14ac:dyDescent="0.2">
      <c r="A10" s="232"/>
      <c r="B10" s="122"/>
      <c r="C10" s="156"/>
      <c r="D10" s="117"/>
      <c r="F10" s="232"/>
      <c r="G10" s="122"/>
      <c r="H10" s="156"/>
      <c r="I10" s="117"/>
      <c r="K10" s="232"/>
      <c r="L10" s="122"/>
      <c r="M10" s="156"/>
      <c r="N10" s="117"/>
      <c r="P10" s="232"/>
      <c r="Q10" s="122"/>
      <c r="R10" s="156"/>
      <c r="S10" s="117"/>
    </row>
    <row r="11" spans="1:19" ht="15" customHeight="1" x14ac:dyDescent="0.2">
      <c r="A11" s="232"/>
      <c r="B11" s="122"/>
      <c r="C11" s="156"/>
      <c r="D11" s="117"/>
      <c r="F11" s="232"/>
      <c r="G11" s="122"/>
      <c r="H11" s="156"/>
      <c r="I11" s="117"/>
      <c r="K11" s="232"/>
      <c r="L11" s="122"/>
      <c r="M11" s="156"/>
      <c r="N11" s="117"/>
      <c r="P11" s="232"/>
      <c r="Q11" s="122"/>
      <c r="R11" s="156"/>
      <c r="S11" s="117"/>
    </row>
    <row r="12" spans="1:19" ht="15" customHeight="1" x14ac:dyDescent="0.2">
      <c r="A12" s="232"/>
      <c r="B12" s="122"/>
      <c r="C12" s="156"/>
      <c r="D12" s="117"/>
      <c r="F12" s="232"/>
      <c r="G12" s="122"/>
      <c r="H12" s="156"/>
      <c r="I12" s="117"/>
      <c r="K12" s="232"/>
      <c r="L12" s="122"/>
      <c r="M12" s="156"/>
      <c r="N12" s="117"/>
      <c r="P12" s="232"/>
      <c r="Q12" s="122"/>
      <c r="R12" s="156"/>
      <c r="S12" s="117"/>
    </row>
    <row r="13" spans="1:19" ht="15" customHeight="1" x14ac:dyDescent="0.2">
      <c r="A13" s="232"/>
      <c r="B13" s="120" t="s">
        <v>50</v>
      </c>
      <c r="C13" s="187" t="s">
        <v>51</v>
      </c>
      <c r="D13" s="188"/>
      <c r="F13" s="232"/>
      <c r="G13" s="120" t="s">
        <v>50</v>
      </c>
      <c r="H13" s="187" t="s">
        <v>51</v>
      </c>
      <c r="I13" s="188"/>
      <c r="K13" s="232"/>
      <c r="L13" s="120" t="s">
        <v>50</v>
      </c>
      <c r="M13" s="187" t="s">
        <v>51</v>
      </c>
      <c r="N13" s="188"/>
      <c r="P13" s="232"/>
      <c r="Q13" s="120" t="s">
        <v>50</v>
      </c>
      <c r="R13" s="187" t="s">
        <v>51</v>
      </c>
      <c r="S13" s="188"/>
    </row>
    <row r="14" spans="1:19" ht="15" customHeight="1" x14ac:dyDescent="0.2">
      <c r="A14" s="232"/>
      <c r="B14" s="120" t="s">
        <v>20</v>
      </c>
      <c r="C14" s="193" t="s">
        <v>83</v>
      </c>
      <c r="D14" s="194"/>
      <c r="F14" s="232"/>
      <c r="G14" s="120" t="s">
        <v>20</v>
      </c>
      <c r="H14" s="193" t="s">
        <v>83</v>
      </c>
      <c r="I14" s="194"/>
      <c r="K14" s="232"/>
      <c r="L14" s="120" t="s">
        <v>20</v>
      </c>
      <c r="M14" s="193" t="s">
        <v>83</v>
      </c>
      <c r="N14" s="194"/>
      <c r="P14" s="232"/>
      <c r="Q14" s="120" t="s">
        <v>20</v>
      </c>
      <c r="R14" s="193" t="s">
        <v>83</v>
      </c>
      <c r="S14" s="194"/>
    </row>
    <row r="15" spans="1:19" ht="15" customHeight="1" x14ac:dyDescent="0.2">
      <c r="A15" s="232"/>
      <c r="B15" s="120" t="s">
        <v>24</v>
      </c>
      <c r="C15" s="155"/>
      <c r="D15" s="115" t="s">
        <v>48</v>
      </c>
      <c r="F15" s="232"/>
      <c r="G15" s="120" t="s">
        <v>24</v>
      </c>
      <c r="H15" s="155"/>
      <c r="I15" s="115" t="s">
        <v>48</v>
      </c>
      <c r="K15" s="232"/>
      <c r="L15" s="120" t="s">
        <v>24</v>
      </c>
      <c r="M15" s="155"/>
      <c r="N15" s="115" t="s">
        <v>48</v>
      </c>
      <c r="P15" s="232"/>
      <c r="Q15" s="120" t="s">
        <v>24</v>
      </c>
      <c r="R15" s="155"/>
      <c r="S15" s="115" t="s">
        <v>48</v>
      </c>
    </row>
    <row r="16" spans="1:19" ht="15" customHeight="1" x14ac:dyDescent="0.2">
      <c r="A16" s="232"/>
      <c r="B16" s="120" t="s">
        <v>25</v>
      </c>
      <c r="C16" s="155"/>
      <c r="D16" s="115" t="s">
        <v>48</v>
      </c>
      <c r="F16" s="232"/>
      <c r="G16" s="120" t="s">
        <v>25</v>
      </c>
      <c r="H16" s="155"/>
      <c r="I16" s="115" t="s">
        <v>48</v>
      </c>
      <c r="K16" s="232"/>
      <c r="L16" s="120" t="s">
        <v>25</v>
      </c>
      <c r="M16" s="155"/>
      <c r="N16" s="115" t="s">
        <v>48</v>
      </c>
      <c r="P16" s="232"/>
      <c r="Q16" s="120" t="s">
        <v>25</v>
      </c>
      <c r="R16" s="155"/>
      <c r="S16" s="115" t="s">
        <v>48</v>
      </c>
    </row>
    <row r="17" spans="1:19" ht="15" customHeight="1" thickBot="1" x14ac:dyDescent="0.25">
      <c r="A17" s="232"/>
      <c r="B17" s="182" t="s">
        <v>92</v>
      </c>
      <c r="C17" s="210" t="s">
        <v>93</v>
      </c>
      <c r="D17" s="211"/>
      <c r="F17" s="232"/>
      <c r="G17" s="182" t="s">
        <v>92</v>
      </c>
      <c r="H17" s="210" t="s">
        <v>93</v>
      </c>
      <c r="I17" s="211"/>
      <c r="K17" s="232"/>
      <c r="L17" s="182" t="s">
        <v>92</v>
      </c>
      <c r="M17" s="210" t="s">
        <v>93</v>
      </c>
      <c r="N17" s="211"/>
      <c r="P17" s="232"/>
      <c r="Q17" s="182" t="s">
        <v>92</v>
      </c>
      <c r="R17" s="210" t="s">
        <v>93</v>
      </c>
      <c r="S17" s="211"/>
    </row>
    <row r="18" spans="1:19" ht="15" customHeight="1" thickBot="1" x14ac:dyDescent="0.25">
      <c r="A18" s="232"/>
      <c r="B18" s="207" t="s">
        <v>44</v>
      </c>
      <c r="C18" s="208"/>
      <c r="D18" s="209"/>
      <c r="F18" s="232"/>
      <c r="G18" s="207" t="s">
        <v>44</v>
      </c>
      <c r="H18" s="208"/>
      <c r="I18" s="209"/>
      <c r="K18" s="232"/>
      <c r="L18" s="207" t="s">
        <v>44</v>
      </c>
      <c r="M18" s="208"/>
      <c r="N18" s="209"/>
      <c r="P18" s="232"/>
      <c r="Q18" s="207" t="s">
        <v>44</v>
      </c>
      <c r="R18" s="208"/>
      <c r="S18" s="209"/>
    </row>
    <row r="19" spans="1:19" ht="15" customHeight="1" x14ac:dyDescent="0.2">
      <c r="A19" s="232"/>
      <c r="B19" s="195" t="s">
        <v>45</v>
      </c>
      <c r="C19" s="196"/>
      <c r="D19" s="197"/>
      <c r="F19" s="232"/>
      <c r="G19" s="195" t="s">
        <v>45</v>
      </c>
      <c r="H19" s="196"/>
      <c r="I19" s="197"/>
      <c r="K19" s="232"/>
      <c r="L19" s="195" t="s">
        <v>45</v>
      </c>
      <c r="M19" s="196"/>
      <c r="N19" s="197"/>
      <c r="P19" s="232"/>
      <c r="Q19" s="195" t="s">
        <v>45</v>
      </c>
      <c r="R19" s="196"/>
      <c r="S19" s="197"/>
    </row>
    <row r="20" spans="1:19" ht="15" customHeight="1" x14ac:dyDescent="0.2">
      <c r="A20" s="232"/>
      <c r="B20" s="120" t="s">
        <v>38</v>
      </c>
      <c r="C20" s="176"/>
      <c r="D20" s="175" t="s">
        <v>48</v>
      </c>
      <c r="F20" s="232"/>
      <c r="G20" s="120" t="s">
        <v>38</v>
      </c>
      <c r="H20" s="176"/>
      <c r="I20" s="175" t="s">
        <v>48</v>
      </c>
      <c r="K20" s="232"/>
      <c r="L20" s="120" t="s">
        <v>38</v>
      </c>
      <c r="M20" s="176"/>
      <c r="N20" s="175" t="s">
        <v>48</v>
      </c>
      <c r="P20" s="232"/>
      <c r="Q20" s="120" t="s">
        <v>38</v>
      </c>
      <c r="R20" s="176"/>
      <c r="S20" s="175" t="s">
        <v>48</v>
      </c>
    </row>
    <row r="21" spans="1:19" ht="15" customHeight="1" x14ac:dyDescent="0.2">
      <c r="A21" s="232"/>
      <c r="B21" s="120" t="s">
        <v>47</v>
      </c>
      <c r="C21" s="96"/>
      <c r="D21" s="115" t="s">
        <v>48</v>
      </c>
      <c r="F21" s="232"/>
      <c r="G21" s="120" t="s">
        <v>47</v>
      </c>
      <c r="H21" s="96"/>
      <c r="I21" s="115" t="s">
        <v>48</v>
      </c>
      <c r="K21" s="232"/>
      <c r="L21" s="120" t="s">
        <v>47</v>
      </c>
      <c r="M21" s="96"/>
      <c r="N21" s="115" t="s">
        <v>48</v>
      </c>
      <c r="P21" s="232"/>
      <c r="Q21" s="120" t="s">
        <v>47</v>
      </c>
      <c r="R21" s="96"/>
      <c r="S21" s="115" t="s">
        <v>48</v>
      </c>
    </row>
    <row r="22" spans="1:19" ht="15" customHeight="1" x14ac:dyDescent="0.2">
      <c r="A22" s="232"/>
      <c r="B22" s="174" t="s">
        <v>87</v>
      </c>
      <c r="C22" s="181"/>
      <c r="D22" s="175" t="s">
        <v>48</v>
      </c>
      <c r="F22" s="232"/>
      <c r="G22" s="174" t="s">
        <v>87</v>
      </c>
      <c r="H22" s="181"/>
      <c r="I22" s="175" t="s">
        <v>48</v>
      </c>
      <c r="K22" s="232"/>
      <c r="L22" s="174" t="s">
        <v>87</v>
      </c>
      <c r="M22" s="181"/>
      <c r="N22" s="175" t="s">
        <v>48</v>
      </c>
      <c r="P22" s="232"/>
      <c r="Q22" s="174" t="s">
        <v>87</v>
      </c>
      <c r="R22" s="181"/>
      <c r="S22" s="175" t="s">
        <v>48</v>
      </c>
    </row>
    <row r="23" spans="1:19" ht="15" customHeight="1" thickBot="1" x14ac:dyDescent="0.25">
      <c r="A23" s="232"/>
      <c r="B23" s="183" t="s">
        <v>90</v>
      </c>
      <c r="C23" s="184" t="s">
        <v>91</v>
      </c>
      <c r="D23" s="161" t="s">
        <v>48</v>
      </c>
      <c r="F23" s="232"/>
      <c r="G23" s="183" t="s">
        <v>90</v>
      </c>
      <c r="H23" s="184" t="s">
        <v>91</v>
      </c>
      <c r="I23" s="161" t="s">
        <v>48</v>
      </c>
      <c r="K23" s="232"/>
      <c r="L23" s="183" t="s">
        <v>90</v>
      </c>
      <c r="M23" s="184" t="s">
        <v>91</v>
      </c>
      <c r="N23" s="161" t="s">
        <v>48</v>
      </c>
      <c r="P23" s="232"/>
      <c r="Q23" s="183" t="s">
        <v>90</v>
      </c>
      <c r="R23" s="184" t="s">
        <v>91</v>
      </c>
      <c r="S23" s="161" t="s">
        <v>48</v>
      </c>
    </row>
    <row r="24" spans="1:19" ht="15" customHeight="1" x14ac:dyDescent="0.2">
      <c r="A24" s="232"/>
      <c r="B24" s="204" t="s">
        <v>86</v>
      </c>
      <c r="C24" s="205"/>
      <c r="D24" s="206"/>
      <c r="F24" s="232"/>
      <c r="G24" s="204" t="s">
        <v>86</v>
      </c>
      <c r="H24" s="205"/>
      <c r="I24" s="206"/>
      <c r="K24" s="232"/>
      <c r="L24" s="204" t="s">
        <v>86</v>
      </c>
      <c r="M24" s="205"/>
      <c r="N24" s="206"/>
      <c r="P24" s="232"/>
      <c r="Q24" s="204" t="s">
        <v>86</v>
      </c>
      <c r="R24" s="205"/>
      <c r="S24" s="206"/>
    </row>
    <row r="25" spans="1:19" ht="15" customHeight="1" x14ac:dyDescent="0.2">
      <c r="A25" s="232"/>
      <c r="B25" s="177" t="s">
        <v>89</v>
      </c>
      <c r="C25" s="159"/>
      <c r="D25" s="179" t="s">
        <v>82</v>
      </c>
      <c r="F25" s="232"/>
      <c r="G25" s="177" t="s">
        <v>89</v>
      </c>
      <c r="H25" s="159"/>
      <c r="I25" s="179" t="s">
        <v>82</v>
      </c>
      <c r="K25" s="232"/>
      <c r="L25" s="177" t="s">
        <v>89</v>
      </c>
      <c r="M25" s="159"/>
      <c r="N25" s="179" t="s">
        <v>82</v>
      </c>
      <c r="P25" s="232"/>
      <c r="Q25" s="177" t="s">
        <v>89</v>
      </c>
      <c r="R25" s="159"/>
      <c r="S25" s="179" t="s">
        <v>82</v>
      </c>
    </row>
    <row r="26" spans="1:19" ht="15" customHeight="1" thickBot="1" x14ac:dyDescent="0.25">
      <c r="A26" s="232"/>
      <c r="B26" s="178" t="s">
        <v>81</v>
      </c>
      <c r="C26" s="160"/>
      <c r="D26" s="180" t="s">
        <v>48</v>
      </c>
      <c r="F26" s="232"/>
      <c r="G26" s="178" t="s">
        <v>81</v>
      </c>
      <c r="H26" s="160"/>
      <c r="I26" s="180" t="s">
        <v>48</v>
      </c>
      <c r="K26" s="232"/>
      <c r="L26" s="178" t="s">
        <v>81</v>
      </c>
      <c r="M26" s="160"/>
      <c r="N26" s="180" t="s">
        <v>48</v>
      </c>
      <c r="P26" s="232"/>
      <c r="Q26" s="178" t="s">
        <v>81</v>
      </c>
      <c r="R26" s="160"/>
      <c r="S26" s="180" t="s">
        <v>48</v>
      </c>
    </row>
    <row r="27" spans="1:19" ht="15" customHeight="1" x14ac:dyDescent="0.2">
      <c r="A27" s="232"/>
      <c r="B27" s="195" t="s">
        <v>46</v>
      </c>
      <c r="C27" s="196"/>
      <c r="D27" s="197"/>
      <c r="F27" s="232"/>
      <c r="G27" s="195" t="s">
        <v>46</v>
      </c>
      <c r="H27" s="196"/>
      <c r="I27" s="197"/>
      <c r="K27" s="232"/>
      <c r="L27" s="195" t="s">
        <v>46</v>
      </c>
      <c r="M27" s="196"/>
      <c r="N27" s="197"/>
      <c r="P27" s="232"/>
      <c r="Q27" s="195" t="s">
        <v>46</v>
      </c>
      <c r="R27" s="196"/>
      <c r="S27" s="197"/>
    </row>
    <row r="28" spans="1:19" ht="15" customHeight="1" x14ac:dyDescent="0.2">
      <c r="A28" s="232"/>
      <c r="B28" s="120" t="s">
        <v>38</v>
      </c>
      <c r="C28" s="176"/>
      <c r="D28" s="175" t="s">
        <v>48</v>
      </c>
      <c r="F28" s="232"/>
      <c r="G28" s="120" t="s">
        <v>38</v>
      </c>
      <c r="H28" s="176"/>
      <c r="I28" s="175" t="s">
        <v>48</v>
      </c>
      <c r="K28" s="232"/>
      <c r="L28" s="120" t="s">
        <v>38</v>
      </c>
      <c r="M28" s="176"/>
      <c r="N28" s="175" t="s">
        <v>48</v>
      </c>
      <c r="P28" s="232"/>
      <c r="Q28" s="120" t="s">
        <v>38</v>
      </c>
      <c r="R28" s="176"/>
      <c r="S28" s="175" t="s">
        <v>48</v>
      </c>
    </row>
    <row r="29" spans="1:19" ht="15" customHeight="1" x14ac:dyDescent="0.2">
      <c r="A29" s="232"/>
      <c r="B29" s="120" t="s">
        <v>47</v>
      </c>
      <c r="C29" s="96"/>
      <c r="D29" s="115" t="s">
        <v>48</v>
      </c>
      <c r="F29" s="232"/>
      <c r="G29" s="120" t="s">
        <v>47</v>
      </c>
      <c r="H29" s="96"/>
      <c r="I29" s="115" t="s">
        <v>48</v>
      </c>
      <c r="K29" s="232"/>
      <c r="L29" s="120" t="s">
        <v>47</v>
      </c>
      <c r="M29" s="96"/>
      <c r="N29" s="115" t="s">
        <v>48</v>
      </c>
      <c r="P29" s="232"/>
      <c r="Q29" s="120" t="s">
        <v>47</v>
      </c>
      <c r="R29" s="96"/>
      <c r="S29" s="115" t="s">
        <v>48</v>
      </c>
    </row>
    <row r="30" spans="1:19" ht="15" customHeight="1" thickBot="1" x14ac:dyDescent="0.25">
      <c r="A30" s="232"/>
      <c r="B30" s="185" t="s">
        <v>90</v>
      </c>
      <c r="C30" s="186" t="s">
        <v>95</v>
      </c>
      <c r="D30" s="118" t="s">
        <v>48</v>
      </c>
      <c r="F30" s="232"/>
      <c r="G30" s="185" t="s">
        <v>90</v>
      </c>
      <c r="H30" s="186" t="s">
        <v>95</v>
      </c>
      <c r="I30" s="118" t="s">
        <v>48</v>
      </c>
      <c r="K30" s="232"/>
      <c r="L30" s="185" t="s">
        <v>90</v>
      </c>
      <c r="M30" s="186" t="s">
        <v>95</v>
      </c>
      <c r="N30" s="118" t="s">
        <v>48</v>
      </c>
      <c r="P30" s="232"/>
      <c r="Q30" s="185" t="s">
        <v>90</v>
      </c>
      <c r="R30" s="186" t="s">
        <v>95</v>
      </c>
      <c r="S30" s="118" t="s">
        <v>48</v>
      </c>
    </row>
  </sheetData>
  <sheetProtection selectLockedCells="1"/>
  <mergeCells count="44">
    <mergeCell ref="Q27:S27"/>
    <mergeCell ref="F1:F6"/>
    <mergeCell ref="F7:F30"/>
    <mergeCell ref="A1:A6"/>
    <mergeCell ref="A7:A30"/>
    <mergeCell ref="K1:K6"/>
    <mergeCell ref="K7:K30"/>
    <mergeCell ref="P1:P6"/>
    <mergeCell ref="P7:P30"/>
    <mergeCell ref="R3:S3"/>
    <mergeCell ref="R4:S4"/>
    <mergeCell ref="R13:S13"/>
    <mergeCell ref="R14:S14"/>
    <mergeCell ref="R17:S17"/>
    <mergeCell ref="Q18:S18"/>
    <mergeCell ref="Q19:S19"/>
    <mergeCell ref="Q24:S24"/>
    <mergeCell ref="M17:N17"/>
    <mergeCell ref="L18:N18"/>
    <mergeCell ref="L19:N19"/>
    <mergeCell ref="L24:N24"/>
    <mergeCell ref="L27:N27"/>
    <mergeCell ref="G19:I19"/>
    <mergeCell ref="G24:I24"/>
    <mergeCell ref="G27:I27"/>
    <mergeCell ref="M3:N3"/>
    <mergeCell ref="M4:N4"/>
    <mergeCell ref="M13:N13"/>
    <mergeCell ref="M14:N14"/>
    <mergeCell ref="B27:D27"/>
    <mergeCell ref="H3:I3"/>
    <mergeCell ref="H4:I4"/>
    <mergeCell ref="H13:I13"/>
    <mergeCell ref="H14:I14"/>
    <mergeCell ref="H17:I17"/>
    <mergeCell ref="G18:I18"/>
    <mergeCell ref="C3:D3"/>
    <mergeCell ref="C4:D4"/>
    <mergeCell ref="C13:D13"/>
    <mergeCell ref="C14:D14"/>
    <mergeCell ref="C17:D17"/>
    <mergeCell ref="B18:D18"/>
    <mergeCell ref="B19:D19"/>
    <mergeCell ref="B24:D24"/>
  </mergeCells>
  <printOptions horizontalCentered="1" verticalCentered="1"/>
  <pageMargins left="0" right="0" top="0" bottom="0" header="0" footer="0"/>
  <pageSetup paperSize="1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151"/>
  <sheetViews>
    <sheetView zoomScaleNormal="100" workbookViewId="0">
      <selection activeCell="J13" sqref="J13"/>
    </sheetView>
  </sheetViews>
  <sheetFormatPr defaultRowHeight="12.75" x14ac:dyDescent="0.2"/>
  <cols>
    <col min="1" max="5" width="10.7109375" customWidth="1"/>
    <col min="6" max="6" width="5.7109375" customWidth="1"/>
    <col min="7" max="7" width="32.42578125" bestFit="1" customWidth="1"/>
    <col min="8" max="11" width="8.7109375" customWidth="1"/>
  </cols>
  <sheetData>
    <row r="1" spans="1:10" ht="13.5" thickBot="1" x14ac:dyDescent="0.25">
      <c r="A1" s="142"/>
      <c r="B1" s="234" t="s">
        <v>76</v>
      </c>
      <c r="C1" s="235"/>
      <c r="D1" s="234" t="s">
        <v>75</v>
      </c>
      <c r="E1" s="236"/>
      <c r="F1" s="1"/>
    </row>
    <row r="2" spans="1:10" ht="13.5" thickBot="1" x14ac:dyDescent="0.25">
      <c r="A2" s="143" t="s">
        <v>3</v>
      </c>
      <c r="B2" s="34" t="s">
        <v>29</v>
      </c>
      <c r="C2" s="37" t="s">
        <v>27</v>
      </c>
      <c r="D2" s="34" t="s">
        <v>29</v>
      </c>
      <c r="E2" s="33" t="s">
        <v>27</v>
      </c>
      <c r="F2" s="1"/>
      <c r="G2" s="31"/>
      <c r="H2" s="234" t="s">
        <v>30</v>
      </c>
      <c r="I2" s="236"/>
    </row>
    <row r="3" spans="1:10" ht="13.5" thickBot="1" x14ac:dyDescent="0.25">
      <c r="A3" s="144">
        <v>2500</v>
      </c>
      <c r="B3" s="139">
        <v>93.3</v>
      </c>
      <c r="C3" s="141">
        <v>101.6</v>
      </c>
      <c r="D3" s="139">
        <v>234</v>
      </c>
      <c r="E3" s="140">
        <v>254</v>
      </c>
      <c r="F3" s="30"/>
      <c r="G3" s="22"/>
      <c r="H3" s="34" t="s">
        <v>34</v>
      </c>
      <c r="I3" s="33" t="s">
        <v>28</v>
      </c>
    </row>
    <row r="4" spans="1:10" x14ac:dyDescent="0.2">
      <c r="A4" s="145">
        <v>2510</v>
      </c>
      <c r="B4" s="28">
        <v>93.3</v>
      </c>
      <c r="C4" s="28">
        <v>101.6</v>
      </c>
      <c r="D4" s="51">
        <v>234.92500000000001</v>
      </c>
      <c r="E4" s="44">
        <v>255.05</v>
      </c>
      <c r="F4" s="30"/>
      <c r="G4" s="38" t="s">
        <v>31</v>
      </c>
      <c r="H4" s="39">
        <v>3800</v>
      </c>
      <c r="I4" s="40"/>
    </row>
    <row r="5" spans="1:10" ht="13.5" thickBot="1" x14ac:dyDescent="0.25">
      <c r="A5" s="145">
        <v>2520</v>
      </c>
      <c r="B5" s="28">
        <v>93.3</v>
      </c>
      <c r="C5" s="28">
        <v>101.6</v>
      </c>
      <c r="D5" s="51">
        <v>235.85</v>
      </c>
      <c r="E5" s="44">
        <v>256.10000000000002</v>
      </c>
      <c r="F5" s="30"/>
      <c r="G5" s="109" t="s">
        <v>32</v>
      </c>
      <c r="H5" s="110">
        <v>3800</v>
      </c>
      <c r="I5" s="24"/>
    </row>
    <row r="6" spans="1:10" x14ac:dyDescent="0.2">
      <c r="A6" s="145">
        <v>2530</v>
      </c>
      <c r="B6" s="28">
        <v>93.3</v>
      </c>
      <c r="C6" s="28">
        <v>101.6</v>
      </c>
      <c r="D6" s="51">
        <v>236.77500000000001</v>
      </c>
      <c r="E6" s="44">
        <v>257.14999999999998</v>
      </c>
      <c r="F6" s="30"/>
      <c r="G6" s="32" t="s">
        <v>32</v>
      </c>
      <c r="H6" s="35">
        <v>3800</v>
      </c>
      <c r="I6" s="48">
        <f>B133</f>
        <v>97.8</v>
      </c>
    </row>
    <row r="7" spans="1:10" x14ac:dyDescent="0.2">
      <c r="A7" s="145">
        <v>2540</v>
      </c>
      <c r="B7" s="28">
        <v>93.3</v>
      </c>
      <c r="C7" s="28">
        <v>101.6</v>
      </c>
      <c r="D7" s="51">
        <v>237.7</v>
      </c>
      <c r="E7" s="44">
        <v>258.2</v>
      </c>
      <c r="F7" s="30"/>
      <c r="G7" s="41"/>
      <c r="H7" s="42">
        <v>3800</v>
      </c>
      <c r="I7" s="49">
        <f>C133</f>
        <v>101.6</v>
      </c>
    </row>
    <row r="8" spans="1:10" x14ac:dyDescent="0.2">
      <c r="A8" s="145">
        <v>2550</v>
      </c>
      <c r="B8" s="28">
        <v>93.3</v>
      </c>
      <c r="C8" s="28">
        <v>101.6</v>
      </c>
      <c r="D8" s="51">
        <v>238.625</v>
      </c>
      <c r="E8" s="44">
        <v>259.25</v>
      </c>
      <c r="F8" s="30"/>
      <c r="G8" s="32" t="s">
        <v>33</v>
      </c>
      <c r="H8" s="35">
        <v>3800</v>
      </c>
      <c r="I8" s="154">
        <f>B133</f>
        <v>97.8</v>
      </c>
    </row>
    <row r="9" spans="1:10" ht="13.5" thickBot="1" x14ac:dyDescent="0.25">
      <c r="A9" s="145">
        <v>2560</v>
      </c>
      <c r="B9" s="28">
        <v>93.3</v>
      </c>
      <c r="C9" s="28">
        <v>101.6</v>
      </c>
      <c r="D9" s="51">
        <v>239.55</v>
      </c>
      <c r="E9" s="44">
        <v>260.3</v>
      </c>
      <c r="F9" s="30"/>
      <c r="G9" s="22"/>
      <c r="H9" s="36">
        <v>3800</v>
      </c>
      <c r="I9" s="50">
        <f>C133</f>
        <v>101.6</v>
      </c>
    </row>
    <row r="10" spans="1:10" ht="13.5" thickBot="1" x14ac:dyDescent="0.25">
      <c r="A10" s="145">
        <v>2570</v>
      </c>
      <c r="B10" s="28">
        <v>93.3</v>
      </c>
      <c r="C10" s="28">
        <v>101.6</v>
      </c>
      <c r="D10" s="51">
        <v>240.47499999999999</v>
      </c>
      <c r="E10" s="44">
        <v>261.35000000000002</v>
      </c>
      <c r="F10" s="30"/>
    </row>
    <row r="11" spans="1:10" x14ac:dyDescent="0.2">
      <c r="A11" s="145">
        <v>2580</v>
      </c>
      <c r="B11" s="28">
        <v>93.3</v>
      </c>
      <c r="C11" s="28">
        <v>101.6</v>
      </c>
      <c r="D11" s="51">
        <v>241.4</v>
      </c>
      <c r="E11" s="44">
        <v>262.39999999999998</v>
      </c>
      <c r="F11" s="30"/>
      <c r="G11" s="237" t="s">
        <v>80</v>
      </c>
      <c r="H11" s="238"/>
      <c r="I11" s="238"/>
      <c r="J11" s="239"/>
    </row>
    <row r="12" spans="1:10" ht="13.5" thickBot="1" x14ac:dyDescent="0.25">
      <c r="A12" s="145">
        <v>2590</v>
      </c>
      <c r="B12" s="28">
        <v>93.3</v>
      </c>
      <c r="C12" s="28">
        <v>101.6</v>
      </c>
      <c r="D12" s="51">
        <v>242.32499999999999</v>
      </c>
      <c r="E12" s="44">
        <v>263.45</v>
      </c>
      <c r="F12" s="30"/>
      <c r="G12" s="46" t="s">
        <v>36</v>
      </c>
      <c r="H12" s="52" t="s">
        <v>34</v>
      </c>
      <c r="I12" s="56" t="s">
        <v>28</v>
      </c>
      <c r="J12" s="33" t="s">
        <v>35</v>
      </c>
    </row>
    <row r="13" spans="1:10" x14ac:dyDescent="0.2">
      <c r="A13" s="145">
        <v>2600</v>
      </c>
      <c r="B13" s="28">
        <v>93.3</v>
      </c>
      <c r="C13" s="28">
        <v>101.6</v>
      </c>
      <c r="D13" s="51">
        <v>243.25</v>
      </c>
      <c r="E13" s="44">
        <v>264.5</v>
      </c>
      <c r="F13" s="30"/>
      <c r="G13" s="60" t="str">
        <f>N723GA!$A$6</f>
        <v>Basic Empty Weight</v>
      </c>
      <c r="H13" s="53">
        <v>2715.35</v>
      </c>
      <c r="I13" s="57">
        <v>94.43</v>
      </c>
      <c r="J13" s="43">
        <f>(H13*I13)/1000</f>
        <v>256.41050050000001</v>
      </c>
    </row>
    <row r="14" spans="1:10" x14ac:dyDescent="0.2">
      <c r="A14" s="145">
        <v>2610</v>
      </c>
      <c r="B14" s="28">
        <v>93.3</v>
      </c>
      <c r="C14" s="28">
        <v>101.6</v>
      </c>
      <c r="D14" s="51">
        <v>244.17500000000001</v>
      </c>
      <c r="E14" s="44">
        <v>265.55</v>
      </c>
      <c r="F14" s="30"/>
      <c r="G14" s="61" t="str">
        <f>N723GA!$A$7</f>
        <v>Baggage - FWD (Max 75 Lbs)</v>
      </c>
      <c r="H14" s="54">
        <f>$H$13+N723GA!$C$7</f>
        <v>2725.35</v>
      </c>
      <c r="I14" s="58">
        <f>($J$14*1000)/$H$14</f>
        <v>94.178912983653476</v>
      </c>
      <c r="J14" s="44">
        <f>$J$13+N723GA!$E$7</f>
        <v>256.6705005</v>
      </c>
    </row>
    <row r="15" spans="1:10" x14ac:dyDescent="0.2">
      <c r="A15" s="145">
        <v>2620</v>
      </c>
      <c r="B15" s="28">
        <v>93.3</v>
      </c>
      <c r="C15" s="28">
        <v>101.6</v>
      </c>
      <c r="D15" s="51">
        <v>245.1</v>
      </c>
      <c r="E15" s="44">
        <v>266.60000000000002</v>
      </c>
      <c r="F15" s="30"/>
      <c r="G15" s="61" t="str">
        <f>N723GA!$A$8</f>
        <v>Pilot + Front Seat Occupant</v>
      </c>
      <c r="H15" s="54">
        <f>$H$14+N723GA!$C$8</f>
        <v>3133.35</v>
      </c>
      <c r="I15" s="58">
        <f>($J$15*1000)/$H$15</f>
        <v>93.764980133084393</v>
      </c>
      <c r="J15" s="44">
        <f>$J$14+N723GA!$E$8</f>
        <v>293.79850049999999</v>
      </c>
    </row>
    <row r="16" spans="1:10" x14ac:dyDescent="0.2">
      <c r="A16" s="145">
        <v>2630</v>
      </c>
      <c r="B16" s="28">
        <v>93.3</v>
      </c>
      <c r="C16" s="28">
        <v>101.6</v>
      </c>
      <c r="D16" s="51">
        <v>246.02500000000001</v>
      </c>
      <c r="E16" s="44">
        <v>267.64999999999998</v>
      </c>
      <c r="F16" s="30"/>
      <c r="G16" s="61" t="str">
        <f>N723GA!$A$9</f>
        <v>Rear Seat Occupant(s)</v>
      </c>
      <c r="H16" s="54">
        <f>$H$15+N723GA!$C$9</f>
        <v>3133.35</v>
      </c>
      <c r="I16" s="58">
        <f>($J$16*1000)/$H$16</f>
        <v>93.764980133084393</v>
      </c>
      <c r="J16" s="44">
        <f>$J$15+N723GA!$E$9</f>
        <v>293.79850049999999</v>
      </c>
    </row>
    <row r="17" spans="1:10" x14ac:dyDescent="0.2">
      <c r="A17" s="145">
        <v>2640</v>
      </c>
      <c r="B17" s="28">
        <v>93.3</v>
      </c>
      <c r="C17" s="28">
        <v>101.6</v>
      </c>
      <c r="D17" s="51">
        <v>246.95</v>
      </c>
      <c r="E17" s="44">
        <v>268.7</v>
      </c>
      <c r="F17" s="30"/>
      <c r="G17" s="61" t="str">
        <f>N723GA!$A$10</f>
        <v>Baggage - AFT (Max 175 Lbs)</v>
      </c>
      <c r="H17" s="54">
        <f>$H$16+N723GA!$C$10</f>
        <v>3143.35</v>
      </c>
      <c r="I17" s="58">
        <f>($J$17*1000)/$H$17</f>
        <v>93.975694879666605</v>
      </c>
      <c r="J17" s="44">
        <f>$J$16+N723GA!$E$10</f>
        <v>295.39850050000001</v>
      </c>
    </row>
    <row r="18" spans="1:10" x14ac:dyDescent="0.2">
      <c r="A18" s="145">
        <v>2650</v>
      </c>
      <c r="B18" s="28">
        <v>93.3</v>
      </c>
      <c r="C18" s="28">
        <v>101.6</v>
      </c>
      <c r="D18" s="51">
        <v>247.875</v>
      </c>
      <c r="E18" s="44">
        <v>269.75</v>
      </c>
      <c r="F18" s="30"/>
      <c r="G18" s="153" t="s">
        <v>79</v>
      </c>
      <c r="H18" s="150">
        <f>$H$17+N723GA!$C$12+N723GA!$C$13</f>
        <v>3623.35</v>
      </c>
      <c r="I18" s="151">
        <f>($J$18*1000)/$H$18</f>
        <v>96.363448328204569</v>
      </c>
      <c r="J18" s="152">
        <f>$J$17+N723GA!$E$12+N723GA!$E$13</f>
        <v>349.1585005</v>
      </c>
    </row>
    <row r="19" spans="1:10" x14ac:dyDescent="0.2">
      <c r="A19" s="145">
        <v>2660</v>
      </c>
      <c r="B19" s="28">
        <v>93.3</v>
      </c>
      <c r="C19" s="28">
        <v>101.6</v>
      </c>
      <c r="D19" s="51">
        <v>248.8</v>
      </c>
      <c r="E19" s="44">
        <v>270.8</v>
      </c>
      <c r="F19" s="30"/>
      <c r="G19" s="61" t="str">
        <f>N723GA!$A$16</f>
        <v>TO Condition (Max 3800 Lbs)</v>
      </c>
      <c r="H19" s="54">
        <f>N723GA!$C$16</f>
        <v>3607.75</v>
      </c>
      <c r="I19" s="58">
        <f>N723GA!$D$16</f>
        <v>96.29583549303581</v>
      </c>
      <c r="J19" s="44">
        <f>N723GA!$E$16</f>
        <v>347.41130049999998</v>
      </c>
    </row>
    <row r="20" spans="1:10" ht="13.5" thickBot="1" x14ac:dyDescent="0.25">
      <c r="A20" s="145">
        <v>2670</v>
      </c>
      <c r="B20" s="28">
        <v>93.3</v>
      </c>
      <c r="C20" s="28">
        <v>101.6</v>
      </c>
      <c r="D20" s="51">
        <v>249.72499999999999</v>
      </c>
      <c r="E20" s="44">
        <v>271.85000000000002</v>
      </c>
      <c r="F20" s="30"/>
      <c r="G20" s="62" t="str">
        <f>N723GA!$A$18</f>
        <v>Landing Condition</v>
      </c>
      <c r="H20" s="55">
        <f>N723GA!$C$18</f>
        <v>3415.75</v>
      </c>
      <c r="I20" s="59">
        <f>N723GA!$D$18</f>
        <v>95.413101222279138</v>
      </c>
      <c r="J20" s="45">
        <f>N723GA!$E$18</f>
        <v>325.90730049999996</v>
      </c>
    </row>
    <row r="21" spans="1:10" ht="13.5" thickBot="1" x14ac:dyDescent="0.25">
      <c r="A21" s="145">
        <v>2680</v>
      </c>
      <c r="B21" s="28">
        <v>93.3</v>
      </c>
      <c r="C21" s="28">
        <v>101.6</v>
      </c>
      <c r="D21" s="51">
        <v>250.65</v>
      </c>
      <c r="E21" s="44">
        <v>272.89999999999998</v>
      </c>
      <c r="F21" s="30"/>
      <c r="G21" s="240" t="s">
        <v>85</v>
      </c>
      <c r="H21" s="241"/>
      <c r="I21" s="242">
        <v>41402</v>
      </c>
      <c r="J21" s="243"/>
    </row>
    <row r="22" spans="1:10" x14ac:dyDescent="0.2">
      <c r="A22" s="145">
        <v>2690</v>
      </c>
      <c r="B22" s="28">
        <v>93.3</v>
      </c>
      <c r="C22" s="28">
        <v>101.6</v>
      </c>
      <c r="D22" s="51">
        <v>251.57499999999999</v>
      </c>
      <c r="E22" s="44">
        <v>273.95</v>
      </c>
      <c r="F22" s="30"/>
    </row>
    <row r="23" spans="1:10" x14ac:dyDescent="0.2">
      <c r="A23" s="145">
        <v>2700</v>
      </c>
      <c r="B23" s="28">
        <v>93.3</v>
      </c>
      <c r="C23" s="28">
        <v>101.6</v>
      </c>
      <c r="D23" s="51">
        <v>252.5</v>
      </c>
      <c r="E23" s="44">
        <v>275</v>
      </c>
      <c r="F23" s="30"/>
      <c r="G23" s="1"/>
      <c r="H23" s="1"/>
      <c r="I23" s="1"/>
      <c r="J23" s="1"/>
    </row>
    <row r="24" spans="1:10" x14ac:dyDescent="0.2">
      <c r="A24" s="145">
        <v>2710</v>
      </c>
      <c r="B24" s="28">
        <v>93.3</v>
      </c>
      <c r="C24" s="28">
        <v>101.6</v>
      </c>
      <c r="D24" s="51">
        <v>253.42500000000001</v>
      </c>
      <c r="E24" s="44">
        <v>276.05</v>
      </c>
      <c r="F24" s="30"/>
      <c r="G24" s="148"/>
      <c r="H24" s="149"/>
      <c r="I24" s="28"/>
      <c r="J24" s="28"/>
    </row>
    <row r="25" spans="1:10" x14ac:dyDescent="0.2">
      <c r="A25" s="145">
        <v>2720</v>
      </c>
      <c r="B25" s="28">
        <v>93.3</v>
      </c>
      <c r="C25" s="28">
        <v>101.6</v>
      </c>
      <c r="D25" s="51">
        <v>254.35</v>
      </c>
      <c r="E25" s="44">
        <v>277.10000000000002</v>
      </c>
      <c r="F25" s="30"/>
      <c r="G25" s="148"/>
      <c r="H25" s="149"/>
      <c r="I25" s="28"/>
      <c r="J25" s="28"/>
    </row>
    <row r="26" spans="1:10" x14ac:dyDescent="0.2">
      <c r="A26" s="145">
        <v>2730</v>
      </c>
      <c r="B26" s="28">
        <v>93.3</v>
      </c>
      <c r="C26" s="28">
        <v>101.6</v>
      </c>
      <c r="D26" s="51">
        <v>255.27500000000001</v>
      </c>
      <c r="E26" s="44">
        <v>278.14999999999998</v>
      </c>
      <c r="F26" s="30"/>
      <c r="G26" s="148"/>
      <c r="H26" s="149"/>
      <c r="I26" s="28"/>
      <c r="J26" s="28"/>
    </row>
    <row r="27" spans="1:10" x14ac:dyDescent="0.2">
      <c r="A27" s="145">
        <v>2740</v>
      </c>
      <c r="B27" s="28">
        <v>93.3</v>
      </c>
      <c r="C27" s="28">
        <v>101.6</v>
      </c>
      <c r="D27" s="51">
        <v>256.2</v>
      </c>
      <c r="E27" s="44">
        <v>279.2</v>
      </c>
      <c r="F27" s="30"/>
      <c r="G27" s="148"/>
      <c r="H27" s="149"/>
      <c r="I27" s="28"/>
      <c r="J27" s="28"/>
    </row>
    <row r="28" spans="1:10" x14ac:dyDescent="0.2">
      <c r="A28" s="145">
        <v>2750</v>
      </c>
      <c r="B28" s="28">
        <v>93.3</v>
      </c>
      <c r="C28" s="28">
        <v>101.6</v>
      </c>
      <c r="D28" s="51">
        <v>257.125</v>
      </c>
      <c r="E28" s="44">
        <v>280.25</v>
      </c>
      <c r="F28" s="30"/>
      <c r="G28" s="148"/>
      <c r="H28" s="149"/>
      <c r="I28" s="28"/>
      <c r="J28" s="28"/>
    </row>
    <row r="29" spans="1:10" x14ac:dyDescent="0.2">
      <c r="A29" s="145">
        <v>2760</v>
      </c>
      <c r="B29" s="28">
        <v>93.3</v>
      </c>
      <c r="C29" s="28">
        <v>101.6</v>
      </c>
      <c r="D29" s="51">
        <v>258.05</v>
      </c>
      <c r="E29" s="44">
        <v>281.3</v>
      </c>
      <c r="F29" s="30"/>
      <c r="G29" s="148"/>
      <c r="H29" s="149"/>
      <c r="I29" s="28"/>
      <c r="J29" s="28"/>
    </row>
    <row r="30" spans="1:10" x14ac:dyDescent="0.2">
      <c r="A30" s="145">
        <v>2770</v>
      </c>
      <c r="B30" s="28">
        <v>93.3</v>
      </c>
      <c r="C30" s="28">
        <v>101.6</v>
      </c>
      <c r="D30" s="51">
        <v>258.97500000000002</v>
      </c>
      <c r="E30" s="44">
        <v>282.35000000000002</v>
      </c>
      <c r="F30" s="30"/>
      <c r="G30" s="148"/>
      <c r="H30" s="149"/>
      <c r="I30" s="28"/>
      <c r="J30" s="28"/>
    </row>
    <row r="31" spans="1:10" x14ac:dyDescent="0.2">
      <c r="A31" s="145">
        <v>2780</v>
      </c>
      <c r="B31" s="28">
        <v>93.3</v>
      </c>
      <c r="C31" s="28">
        <v>101.6</v>
      </c>
      <c r="D31" s="51">
        <v>259.89999999999998</v>
      </c>
      <c r="E31" s="44">
        <v>283.39999999999998</v>
      </c>
      <c r="F31" s="30"/>
    </row>
    <row r="32" spans="1:10" x14ac:dyDescent="0.2">
      <c r="A32" s="145">
        <v>2790</v>
      </c>
      <c r="B32" s="28">
        <v>93.3</v>
      </c>
      <c r="C32" s="28">
        <v>101.6</v>
      </c>
      <c r="D32" s="51">
        <v>260.82499999999999</v>
      </c>
      <c r="E32" s="44">
        <v>284.45</v>
      </c>
      <c r="F32" s="30"/>
    </row>
    <row r="33" spans="1:10" x14ac:dyDescent="0.2">
      <c r="A33" s="145">
        <v>2800</v>
      </c>
      <c r="B33" s="28">
        <v>93.3</v>
      </c>
      <c r="C33" s="28">
        <v>101.6</v>
      </c>
      <c r="D33" s="51">
        <v>261.75</v>
      </c>
      <c r="E33" s="44">
        <v>285.5</v>
      </c>
      <c r="F33" s="30"/>
      <c r="G33" s="233"/>
      <c r="H33" s="233"/>
      <c r="I33" s="233"/>
      <c r="J33" s="233"/>
    </row>
    <row r="34" spans="1:10" x14ac:dyDescent="0.2">
      <c r="A34" s="145">
        <v>2810</v>
      </c>
      <c r="B34" s="28">
        <v>93.3</v>
      </c>
      <c r="C34" s="28">
        <v>101.6</v>
      </c>
      <c r="D34" s="51">
        <v>262.67500000000001</v>
      </c>
      <c r="E34" s="44">
        <v>286.55</v>
      </c>
      <c r="F34" s="30"/>
      <c r="G34" s="1"/>
      <c r="H34" s="1"/>
      <c r="I34" s="1"/>
      <c r="J34" s="1"/>
    </row>
    <row r="35" spans="1:10" x14ac:dyDescent="0.2">
      <c r="A35" s="145">
        <v>2820</v>
      </c>
      <c r="B35" s="28">
        <v>93.3</v>
      </c>
      <c r="C35" s="28">
        <v>101.6</v>
      </c>
      <c r="D35" s="51">
        <v>263.60000000000002</v>
      </c>
      <c r="E35" s="44">
        <v>287.60000000000002</v>
      </c>
      <c r="F35" s="30"/>
      <c r="G35" s="148"/>
      <c r="H35" s="149"/>
      <c r="I35" s="28"/>
      <c r="J35" s="28"/>
    </row>
    <row r="36" spans="1:10" x14ac:dyDescent="0.2">
      <c r="A36" s="145">
        <v>2830</v>
      </c>
      <c r="B36" s="28">
        <v>93.3</v>
      </c>
      <c r="C36" s="28">
        <v>101.6</v>
      </c>
      <c r="D36" s="51">
        <v>264.52499999999998</v>
      </c>
      <c r="E36" s="44">
        <v>288.64999999999998</v>
      </c>
      <c r="F36" s="30"/>
      <c r="G36" s="148"/>
      <c r="H36" s="149"/>
      <c r="I36" s="28"/>
      <c r="J36" s="28"/>
    </row>
    <row r="37" spans="1:10" x14ac:dyDescent="0.2">
      <c r="A37" s="145">
        <v>2840</v>
      </c>
      <c r="B37" s="28">
        <v>93.3</v>
      </c>
      <c r="C37" s="28">
        <v>101.6</v>
      </c>
      <c r="D37" s="51">
        <v>265.45</v>
      </c>
      <c r="E37" s="44">
        <v>289.7</v>
      </c>
      <c r="F37" s="30"/>
      <c r="G37" s="148"/>
      <c r="H37" s="149"/>
      <c r="I37" s="28"/>
      <c r="J37" s="28"/>
    </row>
    <row r="38" spans="1:10" x14ac:dyDescent="0.2">
      <c r="A38" s="145">
        <v>2850</v>
      </c>
      <c r="B38" s="28">
        <v>93.3</v>
      </c>
      <c r="C38" s="28">
        <v>101.6</v>
      </c>
      <c r="D38" s="51">
        <v>266.375</v>
      </c>
      <c r="E38" s="44">
        <v>290.75</v>
      </c>
      <c r="F38" s="30"/>
      <c r="G38" s="148"/>
      <c r="H38" s="149"/>
      <c r="I38" s="28"/>
      <c r="J38" s="28"/>
    </row>
    <row r="39" spans="1:10" x14ac:dyDescent="0.2">
      <c r="A39" s="145">
        <v>2860</v>
      </c>
      <c r="B39" s="28">
        <v>93.3</v>
      </c>
      <c r="C39" s="28">
        <v>101.6</v>
      </c>
      <c r="D39" s="51">
        <v>267.3</v>
      </c>
      <c r="E39" s="44">
        <v>291.8</v>
      </c>
      <c r="F39" s="30"/>
      <c r="G39" s="148"/>
      <c r="H39" s="149"/>
      <c r="I39" s="28"/>
      <c r="J39" s="28"/>
    </row>
    <row r="40" spans="1:10" x14ac:dyDescent="0.2">
      <c r="A40" s="145">
        <v>2870</v>
      </c>
      <c r="B40" s="28">
        <v>93.3</v>
      </c>
      <c r="C40" s="28">
        <v>101.6</v>
      </c>
      <c r="D40" s="51">
        <v>268.22500000000002</v>
      </c>
      <c r="E40" s="44">
        <v>292.85000000000002</v>
      </c>
      <c r="F40" s="30"/>
      <c r="G40" s="148"/>
      <c r="H40" s="149"/>
      <c r="I40" s="28"/>
      <c r="J40" s="28"/>
    </row>
    <row r="41" spans="1:10" x14ac:dyDescent="0.2">
      <c r="A41" s="145">
        <v>2880</v>
      </c>
      <c r="B41" s="28">
        <v>93.3</v>
      </c>
      <c r="C41" s="28">
        <v>101.6</v>
      </c>
      <c r="D41" s="51">
        <v>269.14999999999998</v>
      </c>
      <c r="E41" s="44">
        <v>293.89999999999998</v>
      </c>
      <c r="F41" s="30"/>
      <c r="G41" s="148"/>
      <c r="H41" s="149"/>
      <c r="I41" s="28"/>
      <c r="J41" s="28"/>
    </row>
    <row r="42" spans="1:10" x14ac:dyDescent="0.2">
      <c r="A42" s="145">
        <v>2890</v>
      </c>
      <c r="B42" s="28">
        <v>93.3</v>
      </c>
      <c r="C42" s="28">
        <v>101.6</v>
      </c>
      <c r="D42" s="51">
        <v>270.07499999999999</v>
      </c>
      <c r="E42" s="44">
        <v>294.95</v>
      </c>
      <c r="F42" s="30"/>
      <c r="G42" s="148"/>
      <c r="H42" s="149"/>
      <c r="I42" s="28"/>
      <c r="J42" s="28"/>
    </row>
    <row r="43" spans="1:10" x14ac:dyDescent="0.2">
      <c r="A43" s="145">
        <v>2900</v>
      </c>
      <c r="B43" s="138">
        <v>93.3</v>
      </c>
      <c r="C43" s="138">
        <v>101.6</v>
      </c>
      <c r="D43" s="105">
        <v>271</v>
      </c>
      <c r="E43" s="108">
        <v>296</v>
      </c>
      <c r="F43" s="30"/>
    </row>
    <row r="44" spans="1:10" x14ac:dyDescent="0.2">
      <c r="A44" s="145">
        <v>2910</v>
      </c>
      <c r="B44" s="28">
        <v>93.35</v>
      </c>
      <c r="C44" s="28">
        <v>101.6</v>
      </c>
      <c r="D44" s="51">
        <v>272.10000000000002</v>
      </c>
      <c r="E44" s="44">
        <v>297</v>
      </c>
      <c r="F44" s="30"/>
    </row>
    <row r="45" spans="1:10" x14ac:dyDescent="0.2">
      <c r="A45" s="145">
        <v>2920</v>
      </c>
      <c r="B45" s="28">
        <v>93.399999999999991</v>
      </c>
      <c r="C45" s="28">
        <v>101.6</v>
      </c>
      <c r="D45" s="51">
        <v>273.2</v>
      </c>
      <c r="E45" s="44">
        <v>298</v>
      </c>
      <c r="F45" s="30"/>
    </row>
    <row r="46" spans="1:10" x14ac:dyDescent="0.2">
      <c r="A46" s="145">
        <v>2930</v>
      </c>
      <c r="B46" s="28">
        <v>93.45</v>
      </c>
      <c r="C46" s="28">
        <v>101.6</v>
      </c>
      <c r="D46" s="51">
        <v>274.3</v>
      </c>
      <c r="E46" s="44">
        <v>299</v>
      </c>
      <c r="F46" s="30"/>
    </row>
    <row r="47" spans="1:10" x14ac:dyDescent="0.2">
      <c r="A47" s="145">
        <v>2940</v>
      </c>
      <c r="B47" s="28">
        <v>93.5</v>
      </c>
      <c r="C47" s="28">
        <v>101.6</v>
      </c>
      <c r="D47" s="51">
        <v>275.39999999999998</v>
      </c>
      <c r="E47" s="44">
        <v>300</v>
      </c>
      <c r="F47" s="30"/>
    </row>
    <row r="48" spans="1:10" x14ac:dyDescent="0.2">
      <c r="A48" s="145">
        <v>2950</v>
      </c>
      <c r="B48" s="28">
        <v>93.55</v>
      </c>
      <c r="C48" s="28">
        <v>101.6</v>
      </c>
      <c r="D48" s="51">
        <v>276.5</v>
      </c>
      <c r="E48" s="44">
        <v>301</v>
      </c>
      <c r="F48" s="30"/>
    </row>
    <row r="49" spans="1:6" x14ac:dyDescent="0.2">
      <c r="A49" s="145">
        <v>2960</v>
      </c>
      <c r="B49" s="28">
        <v>93.6</v>
      </c>
      <c r="C49" s="28">
        <v>101.6</v>
      </c>
      <c r="D49" s="51">
        <v>277.60000000000002</v>
      </c>
      <c r="E49" s="44">
        <v>302</v>
      </c>
      <c r="F49" s="30"/>
    </row>
    <row r="50" spans="1:6" x14ac:dyDescent="0.2">
      <c r="A50" s="145">
        <v>2970</v>
      </c>
      <c r="B50" s="28">
        <v>93.649999999999991</v>
      </c>
      <c r="C50" s="28">
        <v>101.6</v>
      </c>
      <c r="D50" s="51">
        <v>278.7</v>
      </c>
      <c r="E50" s="44">
        <v>303</v>
      </c>
      <c r="F50" s="30"/>
    </row>
    <row r="51" spans="1:6" x14ac:dyDescent="0.2">
      <c r="A51" s="145">
        <v>2980</v>
      </c>
      <c r="B51" s="28">
        <v>93.7</v>
      </c>
      <c r="C51" s="28">
        <v>101.6</v>
      </c>
      <c r="D51" s="51">
        <v>279.8</v>
      </c>
      <c r="E51" s="44">
        <v>304</v>
      </c>
      <c r="F51" s="30"/>
    </row>
    <row r="52" spans="1:6" x14ac:dyDescent="0.2">
      <c r="A52" s="145">
        <v>2990</v>
      </c>
      <c r="B52" s="28">
        <v>93.75</v>
      </c>
      <c r="C52" s="28">
        <v>101.6</v>
      </c>
      <c r="D52" s="51">
        <v>280.89999999999998</v>
      </c>
      <c r="E52" s="44">
        <v>305</v>
      </c>
      <c r="F52" s="30"/>
    </row>
    <row r="53" spans="1:6" x14ac:dyDescent="0.2">
      <c r="A53" s="145">
        <v>3000</v>
      </c>
      <c r="B53" s="28">
        <v>93.8</v>
      </c>
      <c r="C53" s="28">
        <v>101.6</v>
      </c>
      <c r="D53" s="51">
        <v>282</v>
      </c>
      <c r="E53" s="44">
        <v>306</v>
      </c>
      <c r="F53" s="30"/>
    </row>
    <row r="54" spans="1:6" x14ac:dyDescent="0.2">
      <c r="A54" s="145">
        <v>3010</v>
      </c>
      <c r="B54" s="28">
        <v>93.85</v>
      </c>
      <c r="C54" s="28">
        <v>101.6</v>
      </c>
      <c r="D54" s="51">
        <v>283.10000000000002</v>
      </c>
      <c r="E54" s="44">
        <v>307</v>
      </c>
      <c r="F54" s="30"/>
    </row>
    <row r="55" spans="1:6" x14ac:dyDescent="0.2">
      <c r="A55" s="145">
        <v>3020</v>
      </c>
      <c r="B55" s="28">
        <v>93.899999999999991</v>
      </c>
      <c r="C55" s="28">
        <v>101.6</v>
      </c>
      <c r="D55" s="51">
        <v>284.2</v>
      </c>
      <c r="E55" s="44">
        <v>308</v>
      </c>
      <c r="F55" s="30"/>
    </row>
    <row r="56" spans="1:6" x14ac:dyDescent="0.2">
      <c r="A56" s="145">
        <v>3030</v>
      </c>
      <c r="B56" s="28">
        <v>93.95</v>
      </c>
      <c r="C56" s="28">
        <v>101.6</v>
      </c>
      <c r="D56" s="51">
        <v>285.3</v>
      </c>
      <c r="E56" s="44">
        <v>309</v>
      </c>
      <c r="F56" s="30"/>
    </row>
    <row r="57" spans="1:6" x14ac:dyDescent="0.2">
      <c r="A57" s="145">
        <v>3040</v>
      </c>
      <c r="B57" s="28">
        <v>94</v>
      </c>
      <c r="C57" s="28">
        <v>101.6</v>
      </c>
      <c r="D57" s="51">
        <v>286.39999999999998</v>
      </c>
      <c r="E57" s="44">
        <v>310</v>
      </c>
      <c r="F57" s="30"/>
    </row>
    <row r="58" spans="1:6" x14ac:dyDescent="0.2">
      <c r="A58" s="145">
        <v>3050</v>
      </c>
      <c r="B58" s="28">
        <v>94.05</v>
      </c>
      <c r="C58" s="28">
        <v>101.6</v>
      </c>
      <c r="D58" s="51">
        <v>287.5</v>
      </c>
      <c r="E58" s="44">
        <v>311</v>
      </c>
      <c r="F58" s="30"/>
    </row>
    <row r="59" spans="1:6" x14ac:dyDescent="0.2">
      <c r="A59" s="145">
        <v>3060</v>
      </c>
      <c r="B59" s="28">
        <v>94.1</v>
      </c>
      <c r="C59" s="28">
        <v>101.6</v>
      </c>
      <c r="D59" s="51">
        <v>288.60000000000002</v>
      </c>
      <c r="E59" s="44">
        <v>312</v>
      </c>
      <c r="F59" s="30"/>
    </row>
    <row r="60" spans="1:6" x14ac:dyDescent="0.2">
      <c r="A60" s="145">
        <v>3070</v>
      </c>
      <c r="B60" s="28">
        <v>94.149999999999991</v>
      </c>
      <c r="C60" s="28">
        <v>101.6</v>
      </c>
      <c r="D60" s="51">
        <v>289.7</v>
      </c>
      <c r="E60" s="44">
        <v>313</v>
      </c>
      <c r="F60" s="30"/>
    </row>
    <row r="61" spans="1:6" x14ac:dyDescent="0.2">
      <c r="A61" s="145">
        <v>3080</v>
      </c>
      <c r="B61" s="28">
        <v>94.2</v>
      </c>
      <c r="C61" s="28">
        <v>101.6</v>
      </c>
      <c r="D61" s="51">
        <v>290.8</v>
      </c>
      <c r="E61" s="44">
        <v>314</v>
      </c>
      <c r="F61" s="30"/>
    </row>
    <row r="62" spans="1:6" x14ac:dyDescent="0.2">
      <c r="A62" s="145">
        <v>3090</v>
      </c>
      <c r="B62" s="28">
        <v>94.25</v>
      </c>
      <c r="C62" s="28">
        <v>101.6</v>
      </c>
      <c r="D62" s="51">
        <v>291.89999999999998</v>
      </c>
      <c r="E62" s="44">
        <v>315</v>
      </c>
      <c r="F62" s="30"/>
    </row>
    <row r="63" spans="1:6" x14ac:dyDescent="0.2">
      <c r="A63" s="145">
        <v>3100</v>
      </c>
      <c r="B63" s="28">
        <v>94.3</v>
      </c>
      <c r="C63" s="28">
        <v>101.6</v>
      </c>
      <c r="D63" s="51">
        <v>293</v>
      </c>
      <c r="E63" s="44">
        <v>316</v>
      </c>
      <c r="F63" s="30"/>
    </row>
    <row r="64" spans="1:6" x14ac:dyDescent="0.2">
      <c r="A64" s="145">
        <v>3110</v>
      </c>
      <c r="B64" s="28">
        <v>94.35</v>
      </c>
      <c r="C64" s="28">
        <v>101.6</v>
      </c>
      <c r="D64" s="51">
        <v>294.10000000000002</v>
      </c>
      <c r="E64" s="44">
        <v>317</v>
      </c>
      <c r="F64" s="30"/>
    </row>
    <row r="65" spans="1:6" x14ac:dyDescent="0.2">
      <c r="A65" s="145">
        <v>3120</v>
      </c>
      <c r="B65" s="28">
        <v>94.399999999999991</v>
      </c>
      <c r="C65" s="28">
        <v>101.6</v>
      </c>
      <c r="D65" s="51">
        <v>295.2</v>
      </c>
      <c r="E65" s="44">
        <v>318</v>
      </c>
      <c r="F65" s="30"/>
    </row>
    <row r="66" spans="1:6" x14ac:dyDescent="0.2">
      <c r="A66" s="145">
        <v>3130</v>
      </c>
      <c r="B66" s="28">
        <v>94.45</v>
      </c>
      <c r="C66" s="28">
        <v>101.6</v>
      </c>
      <c r="D66" s="51">
        <v>296.3</v>
      </c>
      <c r="E66" s="44">
        <v>319</v>
      </c>
      <c r="F66" s="30"/>
    </row>
    <row r="67" spans="1:6" x14ac:dyDescent="0.2">
      <c r="A67" s="145">
        <v>3140</v>
      </c>
      <c r="B67" s="28">
        <v>94.5</v>
      </c>
      <c r="C67" s="28">
        <v>101.6</v>
      </c>
      <c r="D67" s="51">
        <v>297.39999999999998</v>
      </c>
      <c r="E67" s="44">
        <v>320</v>
      </c>
      <c r="F67" s="30"/>
    </row>
    <row r="68" spans="1:6" x14ac:dyDescent="0.2">
      <c r="A68" s="145">
        <v>3150</v>
      </c>
      <c r="B68" s="28">
        <v>94.55</v>
      </c>
      <c r="C68" s="28">
        <v>101.6</v>
      </c>
      <c r="D68" s="51">
        <v>298.5</v>
      </c>
      <c r="E68" s="44">
        <v>321</v>
      </c>
      <c r="F68" s="30"/>
    </row>
    <row r="69" spans="1:6" x14ac:dyDescent="0.2">
      <c r="A69" s="145">
        <v>3160</v>
      </c>
      <c r="B69" s="28">
        <v>94.6</v>
      </c>
      <c r="C69" s="28">
        <v>101.6</v>
      </c>
      <c r="D69" s="51">
        <v>299.60000000000002</v>
      </c>
      <c r="E69" s="44">
        <v>322</v>
      </c>
      <c r="F69" s="30"/>
    </row>
    <row r="70" spans="1:6" x14ac:dyDescent="0.2">
      <c r="A70" s="145">
        <v>3170</v>
      </c>
      <c r="B70" s="28">
        <v>94.649999999999991</v>
      </c>
      <c r="C70" s="28">
        <v>101.6</v>
      </c>
      <c r="D70" s="51">
        <v>300.7</v>
      </c>
      <c r="E70" s="44">
        <v>323</v>
      </c>
      <c r="F70" s="30"/>
    </row>
    <row r="71" spans="1:6" x14ac:dyDescent="0.2">
      <c r="A71" s="145">
        <v>3180</v>
      </c>
      <c r="B71" s="28">
        <v>94.7</v>
      </c>
      <c r="C71" s="28">
        <v>101.6</v>
      </c>
      <c r="D71" s="51">
        <v>301.8</v>
      </c>
      <c r="E71" s="44">
        <v>324</v>
      </c>
      <c r="F71" s="30"/>
    </row>
    <row r="72" spans="1:6" x14ac:dyDescent="0.2">
      <c r="A72" s="145">
        <v>3190</v>
      </c>
      <c r="B72" s="28">
        <v>94.75</v>
      </c>
      <c r="C72" s="28">
        <v>101.6</v>
      </c>
      <c r="D72" s="51">
        <v>302.89999999999998</v>
      </c>
      <c r="E72" s="44">
        <v>325</v>
      </c>
      <c r="F72" s="30"/>
    </row>
    <row r="73" spans="1:6" x14ac:dyDescent="0.2">
      <c r="A73" s="145">
        <v>3200</v>
      </c>
      <c r="B73" s="28">
        <v>94.8</v>
      </c>
      <c r="C73" s="28">
        <v>101.6</v>
      </c>
      <c r="D73" s="51">
        <v>304</v>
      </c>
      <c r="E73" s="44">
        <v>326</v>
      </c>
      <c r="F73" s="30"/>
    </row>
    <row r="74" spans="1:6" x14ac:dyDescent="0.2">
      <c r="A74" s="145">
        <v>3210</v>
      </c>
      <c r="B74" s="28">
        <v>94.85</v>
      </c>
      <c r="C74" s="28">
        <v>101.6</v>
      </c>
      <c r="D74" s="51">
        <v>305.10000000000002</v>
      </c>
      <c r="E74" s="44">
        <v>327</v>
      </c>
      <c r="F74" s="30"/>
    </row>
    <row r="75" spans="1:6" x14ac:dyDescent="0.2">
      <c r="A75" s="145">
        <v>3220</v>
      </c>
      <c r="B75" s="28">
        <v>94.899999999999991</v>
      </c>
      <c r="C75" s="28">
        <v>101.6</v>
      </c>
      <c r="D75" s="51">
        <v>306.2</v>
      </c>
      <c r="E75" s="44">
        <v>328</v>
      </c>
      <c r="F75" s="30"/>
    </row>
    <row r="76" spans="1:6" x14ac:dyDescent="0.2">
      <c r="A76" s="145">
        <v>3230</v>
      </c>
      <c r="B76" s="28">
        <v>94.95</v>
      </c>
      <c r="C76" s="28">
        <v>101.6</v>
      </c>
      <c r="D76" s="51">
        <v>307.3</v>
      </c>
      <c r="E76" s="44">
        <v>329</v>
      </c>
      <c r="F76" s="30"/>
    </row>
    <row r="77" spans="1:6" x14ac:dyDescent="0.2">
      <c r="A77" s="145">
        <v>3240</v>
      </c>
      <c r="B77" s="28">
        <v>95</v>
      </c>
      <c r="C77" s="28">
        <v>101.6</v>
      </c>
      <c r="D77" s="51">
        <v>308.39999999999998</v>
      </c>
      <c r="E77" s="44">
        <v>330</v>
      </c>
      <c r="F77" s="30"/>
    </row>
    <row r="78" spans="1:6" x14ac:dyDescent="0.2">
      <c r="A78" s="145">
        <v>3250</v>
      </c>
      <c r="B78" s="28">
        <v>95.05</v>
      </c>
      <c r="C78" s="28">
        <v>101.6</v>
      </c>
      <c r="D78" s="51">
        <v>309.5</v>
      </c>
      <c r="E78" s="44">
        <v>331</v>
      </c>
      <c r="F78" s="30"/>
    </row>
    <row r="79" spans="1:6" x14ac:dyDescent="0.2">
      <c r="A79" s="145">
        <v>3260</v>
      </c>
      <c r="B79" s="28">
        <v>95.1</v>
      </c>
      <c r="C79" s="28">
        <v>101.6</v>
      </c>
      <c r="D79" s="51">
        <v>310.60000000000002</v>
      </c>
      <c r="E79" s="44">
        <v>332</v>
      </c>
      <c r="F79" s="30"/>
    </row>
    <row r="80" spans="1:6" x14ac:dyDescent="0.2">
      <c r="A80" s="145">
        <v>3270</v>
      </c>
      <c r="B80" s="28">
        <v>95.149999999999991</v>
      </c>
      <c r="C80" s="28">
        <v>101.6</v>
      </c>
      <c r="D80" s="51">
        <v>311.7</v>
      </c>
      <c r="E80" s="44">
        <v>333</v>
      </c>
      <c r="F80" s="30"/>
    </row>
    <row r="81" spans="1:6" x14ac:dyDescent="0.2">
      <c r="A81" s="145">
        <v>3280</v>
      </c>
      <c r="B81" s="28">
        <v>95.2</v>
      </c>
      <c r="C81" s="28">
        <v>101.6</v>
      </c>
      <c r="D81" s="51">
        <v>312.8</v>
      </c>
      <c r="E81" s="44">
        <v>334</v>
      </c>
      <c r="F81" s="30"/>
    </row>
    <row r="82" spans="1:6" x14ac:dyDescent="0.2">
      <c r="A82" s="145">
        <v>3290</v>
      </c>
      <c r="B82" s="28">
        <v>95.25</v>
      </c>
      <c r="C82" s="28">
        <v>101.6</v>
      </c>
      <c r="D82" s="51">
        <v>313.89999999999998</v>
      </c>
      <c r="E82" s="44">
        <v>335</v>
      </c>
      <c r="F82" s="30"/>
    </row>
    <row r="83" spans="1:6" x14ac:dyDescent="0.2">
      <c r="A83" s="145">
        <v>3300</v>
      </c>
      <c r="B83" s="28">
        <v>95.3</v>
      </c>
      <c r="C83" s="28">
        <v>101.6</v>
      </c>
      <c r="D83" s="51">
        <v>315</v>
      </c>
      <c r="E83" s="44">
        <v>336</v>
      </c>
      <c r="F83" s="30"/>
    </row>
    <row r="84" spans="1:6" x14ac:dyDescent="0.2">
      <c r="A84" s="145">
        <v>3310</v>
      </c>
      <c r="B84" s="28">
        <v>95.35</v>
      </c>
      <c r="C84" s="28">
        <v>101.6</v>
      </c>
      <c r="D84" s="51">
        <v>316.10000000000002</v>
      </c>
      <c r="E84" s="44">
        <v>337</v>
      </c>
      <c r="F84" s="30"/>
    </row>
    <row r="85" spans="1:6" x14ac:dyDescent="0.2">
      <c r="A85" s="145">
        <v>3320</v>
      </c>
      <c r="B85" s="28">
        <v>95.399999999999991</v>
      </c>
      <c r="C85" s="28">
        <v>101.6</v>
      </c>
      <c r="D85" s="51">
        <v>317.2</v>
      </c>
      <c r="E85" s="44">
        <v>338</v>
      </c>
      <c r="F85" s="30"/>
    </row>
    <row r="86" spans="1:6" x14ac:dyDescent="0.2">
      <c r="A86" s="145">
        <v>3330</v>
      </c>
      <c r="B86" s="28">
        <v>95.45</v>
      </c>
      <c r="C86" s="28">
        <v>101.6</v>
      </c>
      <c r="D86" s="51">
        <v>318.3</v>
      </c>
      <c r="E86" s="44">
        <v>339</v>
      </c>
      <c r="F86" s="30"/>
    </row>
    <row r="87" spans="1:6" x14ac:dyDescent="0.2">
      <c r="A87" s="145">
        <v>3340</v>
      </c>
      <c r="B87" s="28">
        <v>95.5</v>
      </c>
      <c r="C87" s="28">
        <v>101.6</v>
      </c>
      <c r="D87" s="51">
        <v>319.39999999999998</v>
      </c>
      <c r="E87" s="44">
        <v>340</v>
      </c>
      <c r="F87" s="30"/>
    </row>
    <row r="88" spans="1:6" x14ac:dyDescent="0.2">
      <c r="A88" s="145">
        <v>3350</v>
      </c>
      <c r="B88" s="28">
        <v>95.55</v>
      </c>
      <c r="C88" s="28">
        <v>101.6</v>
      </c>
      <c r="D88" s="51">
        <v>320.5</v>
      </c>
      <c r="E88" s="44">
        <v>341</v>
      </c>
      <c r="F88" s="30"/>
    </row>
    <row r="89" spans="1:6" x14ac:dyDescent="0.2">
      <c r="A89" s="145">
        <v>3360</v>
      </c>
      <c r="B89" s="28">
        <v>95.6</v>
      </c>
      <c r="C89" s="28">
        <v>101.6</v>
      </c>
      <c r="D89" s="51">
        <v>321.60000000000002</v>
      </c>
      <c r="E89" s="44">
        <v>342</v>
      </c>
      <c r="F89" s="30"/>
    </row>
    <row r="90" spans="1:6" x14ac:dyDescent="0.2">
      <c r="A90" s="145">
        <v>3370</v>
      </c>
      <c r="B90" s="28">
        <v>95.649999999999991</v>
      </c>
      <c r="C90" s="28">
        <v>101.6</v>
      </c>
      <c r="D90" s="51">
        <v>322.7</v>
      </c>
      <c r="E90" s="44">
        <v>343</v>
      </c>
      <c r="F90" s="30"/>
    </row>
    <row r="91" spans="1:6" x14ac:dyDescent="0.2">
      <c r="A91" s="145">
        <v>3380</v>
      </c>
      <c r="B91" s="28">
        <v>95.7</v>
      </c>
      <c r="C91" s="28">
        <v>101.6</v>
      </c>
      <c r="D91" s="51">
        <v>323.8</v>
      </c>
      <c r="E91" s="44">
        <v>344</v>
      </c>
      <c r="F91" s="30"/>
    </row>
    <row r="92" spans="1:6" x14ac:dyDescent="0.2">
      <c r="A92" s="145">
        <v>3390</v>
      </c>
      <c r="B92" s="28">
        <v>95.75</v>
      </c>
      <c r="C92" s="28">
        <v>101.6</v>
      </c>
      <c r="D92" s="51">
        <v>324.89999999999998</v>
      </c>
      <c r="E92" s="44">
        <v>345</v>
      </c>
      <c r="F92" s="30"/>
    </row>
    <row r="93" spans="1:6" x14ac:dyDescent="0.2">
      <c r="A93" s="145">
        <v>3400</v>
      </c>
      <c r="B93" s="28">
        <v>95.8</v>
      </c>
      <c r="C93" s="28">
        <v>101.6</v>
      </c>
      <c r="D93" s="51">
        <v>326</v>
      </c>
      <c r="E93" s="44">
        <v>346</v>
      </c>
      <c r="F93" s="30"/>
    </row>
    <row r="94" spans="1:6" x14ac:dyDescent="0.2">
      <c r="A94" s="145">
        <v>3410</v>
      </c>
      <c r="B94" s="28">
        <v>95.85</v>
      </c>
      <c r="C94" s="28">
        <v>101.6</v>
      </c>
      <c r="D94" s="51">
        <v>327.10000000000002</v>
      </c>
      <c r="E94" s="44">
        <v>347</v>
      </c>
      <c r="F94" s="30"/>
    </row>
    <row r="95" spans="1:6" x14ac:dyDescent="0.2">
      <c r="A95" s="145">
        <v>3420</v>
      </c>
      <c r="B95" s="28">
        <v>95.899999999999991</v>
      </c>
      <c r="C95" s="28">
        <v>101.6</v>
      </c>
      <c r="D95" s="51">
        <v>328.2</v>
      </c>
      <c r="E95" s="44">
        <v>348</v>
      </c>
      <c r="F95" s="30"/>
    </row>
    <row r="96" spans="1:6" x14ac:dyDescent="0.2">
      <c r="A96" s="145">
        <v>3430</v>
      </c>
      <c r="B96" s="28">
        <v>95.95</v>
      </c>
      <c r="C96" s="28">
        <v>101.6</v>
      </c>
      <c r="D96" s="51">
        <v>329.3</v>
      </c>
      <c r="E96" s="44">
        <v>349</v>
      </c>
      <c r="F96" s="30"/>
    </row>
    <row r="97" spans="1:6" x14ac:dyDescent="0.2">
      <c r="A97" s="145">
        <v>3440</v>
      </c>
      <c r="B97" s="28">
        <v>96</v>
      </c>
      <c r="C97" s="28">
        <v>101.6</v>
      </c>
      <c r="D97" s="51">
        <v>330.4</v>
      </c>
      <c r="E97" s="44">
        <v>350</v>
      </c>
      <c r="F97" s="30"/>
    </row>
    <row r="98" spans="1:6" x14ac:dyDescent="0.2">
      <c r="A98" s="145">
        <v>3450</v>
      </c>
      <c r="B98" s="28">
        <v>96.05</v>
      </c>
      <c r="C98" s="28">
        <v>101.6</v>
      </c>
      <c r="D98" s="51">
        <v>331.5</v>
      </c>
      <c r="E98" s="44">
        <v>351</v>
      </c>
      <c r="F98" s="30"/>
    </row>
    <row r="99" spans="1:6" x14ac:dyDescent="0.2">
      <c r="A99" s="145">
        <v>3460</v>
      </c>
      <c r="B99" s="28">
        <v>96.1</v>
      </c>
      <c r="C99" s="28">
        <v>101.6</v>
      </c>
      <c r="D99" s="51">
        <v>332.6</v>
      </c>
      <c r="E99" s="44">
        <v>352</v>
      </c>
      <c r="F99" s="30"/>
    </row>
    <row r="100" spans="1:6" x14ac:dyDescent="0.2">
      <c r="A100" s="145">
        <v>3470</v>
      </c>
      <c r="B100" s="28">
        <v>96.149999999999991</v>
      </c>
      <c r="C100" s="28">
        <v>101.6</v>
      </c>
      <c r="D100" s="51">
        <v>333.7</v>
      </c>
      <c r="E100" s="44">
        <v>353</v>
      </c>
      <c r="F100" s="30"/>
    </row>
    <row r="101" spans="1:6" x14ac:dyDescent="0.2">
      <c r="A101" s="145">
        <v>3480</v>
      </c>
      <c r="B101" s="28">
        <v>96.2</v>
      </c>
      <c r="C101" s="28">
        <v>101.6</v>
      </c>
      <c r="D101" s="51">
        <v>334.8</v>
      </c>
      <c r="E101" s="44">
        <v>354</v>
      </c>
      <c r="F101" s="30"/>
    </row>
    <row r="102" spans="1:6" x14ac:dyDescent="0.2">
      <c r="A102" s="145">
        <v>3490</v>
      </c>
      <c r="B102" s="28">
        <v>96.25</v>
      </c>
      <c r="C102" s="28">
        <v>101.6</v>
      </c>
      <c r="D102" s="51">
        <v>335.9</v>
      </c>
      <c r="E102" s="44">
        <v>355</v>
      </c>
      <c r="F102" s="30"/>
    </row>
    <row r="103" spans="1:6" x14ac:dyDescent="0.2">
      <c r="A103" s="145">
        <v>3500</v>
      </c>
      <c r="B103" s="28">
        <v>96.3</v>
      </c>
      <c r="C103" s="28">
        <v>101.6</v>
      </c>
      <c r="D103" s="51">
        <v>337</v>
      </c>
      <c r="E103" s="44">
        <v>356</v>
      </c>
      <c r="F103" s="30"/>
    </row>
    <row r="104" spans="1:6" x14ac:dyDescent="0.2">
      <c r="A104" s="145">
        <v>3510</v>
      </c>
      <c r="B104" s="28">
        <v>96.35</v>
      </c>
      <c r="C104" s="28">
        <v>101.6</v>
      </c>
      <c r="D104" s="51">
        <v>338.1</v>
      </c>
      <c r="E104" s="44">
        <v>357</v>
      </c>
      <c r="F104" s="30"/>
    </row>
    <row r="105" spans="1:6" x14ac:dyDescent="0.2">
      <c r="A105" s="145">
        <v>3520</v>
      </c>
      <c r="B105" s="28">
        <v>96.399999999999991</v>
      </c>
      <c r="C105" s="28">
        <v>101.6</v>
      </c>
      <c r="D105" s="51">
        <v>339.2</v>
      </c>
      <c r="E105" s="44">
        <v>358</v>
      </c>
      <c r="F105" s="30"/>
    </row>
    <row r="106" spans="1:6" x14ac:dyDescent="0.2">
      <c r="A106" s="145">
        <v>3530</v>
      </c>
      <c r="B106" s="28">
        <v>96.45</v>
      </c>
      <c r="C106" s="28">
        <v>101.6</v>
      </c>
      <c r="D106" s="51">
        <v>340.3</v>
      </c>
      <c r="E106" s="44">
        <v>359</v>
      </c>
      <c r="F106" s="30"/>
    </row>
    <row r="107" spans="1:6" x14ac:dyDescent="0.2">
      <c r="A107" s="145">
        <v>3540</v>
      </c>
      <c r="B107" s="28">
        <v>96.5</v>
      </c>
      <c r="C107" s="28">
        <v>101.6</v>
      </c>
      <c r="D107" s="51">
        <v>341.4</v>
      </c>
      <c r="E107" s="44">
        <v>360</v>
      </c>
      <c r="F107" s="30"/>
    </row>
    <row r="108" spans="1:6" x14ac:dyDescent="0.2">
      <c r="A108" s="145">
        <v>3550</v>
      </c>
      <c r="B108" s="28">
        <v>96.55</v>
      </c>
      <c r="C108" s="28">
        <v>101.6</v>
      </c>
      <c r="D108" s="51">
        <v>342.5</v>
      </c>
      <c r="E108" s="44">
        <v>361</v>
      </c>
      <c r="F108" s="30"/>
    </row>
    <row r="109" spans="1:6" x14ac:dyDescent="0.2">
      <c r="A109" s="145">
        <v>3560</v>
      </c>
      <c r="B109" s="28">
        <v>96.6</v>
      </c>
      <c r="C109" s="28">
        <v>101.6</v>
      </c>
      <c r="D109" s="51">
        <v>343.6</v>
      </c>
      <c r="E109" s="44">
        <v>362</v>
      </c>
      <c r="F109" s="30"/>
    </row>
    <row r="110" spans="1:6" x14ac:dyDescent="0.2">
      <c r="A110" s="145">
        <v>3570</v>
      </c>
      <c r="B110" s="28">
        <v>96.649999999999991</v>
      </c>
      <c r="C110" s="28">
        <v>101.6</v>
      </c>
      <c r="D110" s="51">
        <v>344.7</v>
      </c>
      <c r="E110" s="44">
        <v>363</v>
      </c>
      <c r="F110" s="30"/>
    </row>
    <row r="111" spans="1:6" x14ac:dyDescent="0.2">
      <c r="A111" s="145">
        <v>3580</v>
      </c>
      <c r="B111" s="28">
        <v>96.7</v>
      </c>
      <c r="C111" s="28">
        <v>101.6</v>
      </c>
      <c r="D111" s="51">
        <v>345.8</v>
      </c>
      <c r="E111" s="44">
        <v>364</v>
      </c>
      <c r="F111" s="30"/>
    </row>
    <row r="112" spans="1:6" x14ac:dyDescent="0.2">
      <c r="A112" s="145">
        <v>3590</v>
      </c>
      <c r="B112" s="28">
        <v>96.75</v>
      </c>
      <c r="C112" s="28">
        <v>101.6</v>
      </c>
      <c r="D112" s="51">
        <v>346.9</v>
      </c>
      <c r="E112" s="44">
        <v>365</v>
      </c>
      <c r="F112" s="30"/>
    </row>
    <row r="113" spans="1:6" x14ac:dyDescent="0.2">
      <c r="A113" s="145">
        <v>3600</v>
      </c>
      <c r="B113" s="28">
        <v>96.8</v>
      </c>
      <c r="C113" s="28">
        <v>101.6</v>
      </c>
      <c r="D113" s="51">
        <v>348</v>
      </c>
      <c r="E113" s="44">
        <v>366</v>
      </c>
      <c r="F113" s="30"/>
    </row>
    <row r="114" spans="1:6" x14ac:dyDescent="0.2">
      <c r="A114" s="145">
        <v>3610</v>
      </c>
      <c r="B114" s="28">
        <v>96.85</v>
      </c>
      <c r="C114" s="28">
        <v>101.6</v>
      </c>
      <c r="D114" s="51">
        <v>349.1</v>
      </c>
      <c r="E114" s="44">
        <v>367</v>
      </c>
      <c r="F114" s="30"/>
    </row>
    <row r="115" spans="1:6" x14ac:dyDescent="0.2">
      <c r="A115" s="145">
        <v>3620</v>
      </c>
      <c r="B115" s="28">
        <v>96.899999999999991</v>
      </c>
      <c r="C115" s="28">
        <v>101.6</v>
      </c>
      <c r="D115" s="51">
        <v>350.2</v>
      </c>
      <c r="E115" s="44">
        <v>368</v>
      </c>
      <c r="F115" s="30"/>
    </row>
    <row r="116" spans="1:6" x14ac:dyDescent="0.2">
      <c r="A116" s="145">
        <v>3630</v>
      </c>
      <c r="B116" s="28">
        <v>96.95</v>
      </c>
      <c r="C116" s="28">
        <v>101.6</v>
      </c>
      <c r="D116" s="51">
        <v>351.3</v>
      </c>
      <c r="E116" s="44">
        <v>369</v>
      </c>
      <c r="F116" s="30"/>
    </row>
    <row r="117" spans="1:6" x14ac:dyDescent="0.2">
      <c r="A117" s="145">
        <v>3640</v>
      </c>
      <c r="B117" s="28">
        <v>97</v>
      </c>
      <c r="C117" s="28">
        <v>101.6</v>
      </c>
      <c r="D117" s="51">
        <v>352.4</v>
      </c>
      <c r="E117" s="44">
        <v>370</v>
      </c>
      <c r="F117" s="30"/>
    </row>
    <row r="118" spans="1:6" x14ac:dyDescent="0.2">
      <c r="A118" s="145">
        <v>3650</v>
      </c>
      <c r="B118" s="28">
        <v>97.05</v>
      </c>
      <c r="C118" s="28">
        <v>101.6</v>
      </c>
      <c r="D118" s="51">
        <v>353.5</v>
      </c>
      <c r="E118" s="44">
        <v>371</v>
      </c>
      <c r="F118" s="30"/>
    </row>
    <row r="119" spans="1:6" x14ac:dyDescent="0.2">
      <c r="A119" s="145">
        <v>3660</v>
      </c>
      <c r="B119" s="28">
        <v>97.1</v>
      </c>
      <c r="C119" s="28">
        <v>101.6</v>
      </c>
      <c r="D119" s="51">
        <v>354.6</v>
      </c>
      <c r="E119" s="44">
        <v>372</v>
      </c>
      <c r="F119" s="30"/>
    </row>
    <row r="120" spans="1:6" x14ac:dyDescent="0.2">
      <c r="A120" s="145">
        <v>3670</v>
      </c>
      <c r="B120" s="28">
        <v>97.149999999999991</v>
      </c>
      <c r="C120" s="28">
        <v>101.6</v>
      </c>
      <c r="D120" s="51">
        <v>355.7</v>
      </c>
      <c r="E120" s="44">
        <v>373</v>
      </c>
      <c r="F120" s="30"/>
    </row>
    <row r="121" spans="1:6" x14ac:dyDescent="0.2">
      <c r="A121" s="145">
        <v>3680</v>
      </c>
      <c r="B121" s="28">
        <v>97.2</v>
      </c>
      <c r="C121" s="28">
        <v>101.6</v>
      </c>
      <c r="D121" s="51">
        <v>356.8</v>
      </c>
      <c r="E121" s="44">
        <v>374</v>
      </c>
      <c r="F121" s="30"/>
    </row>
    <row r="122" spans="1:6" x14ac:dyDescent="0.2">
      <c r="A122" s="145">
        <v>3690</v>
      </c>
      <c r="B122" s="28">
        <v>97.25</v>
      </c>
      <c r="C122" s="28">
        <v>101.6</v>
      </c>
      <c r="D122" s="51">
        <v>357.9</v>
      </c>
      <c r="E122" s="44">
        <v>375</v>
      </c>
      <c r="F122" s="30"/>
    </row>
    <row r="123" spans="1:6" x14ac:dyDescent="0.2">
      <c r="A123" s="145">
        <v>3700</v>
      </c>
      <c r="B123" s="28">
        <v>97.3</v>
      </c>
      <c r="C123" s="28">
        <v>101.6</v>
      </c>
      <c r="D123" s="51">
        <v>359</v>
      </c>
      <c r="E123" s="44">
        <v>376</v>
      </c>
      <c r="F123" s="30"/>
    </row>
    <row r="124" spans="1:6" x14ac:dyDescent="0.2">
      <c r="A124" s="145">
        <v>3710</v>
      </c>
      <c r="B124" s="28">
        <v>97.35</v>
      </c>
      <c r="C124" s="28">
        <v>101.6</v>
      </c>
      <c r="D124" s="51">
        <v>360.1</v>
      </c>
      <c r="E124" s="44">
        <v>377</v>
      </c>
      <c r="F124" s="30"/>
    </row>
    <row r="125" spans="1:6" x14ac:dyDescent="0.2">
      <c r="A125" s="145">
        <v>3720</v>
      </c>
      <c r="B125" s="28">
        <v>97.399999999999991</v>
      </c>
      <c r="C125" s="28">
        <v>101.6</v>
      </c>
      <c r="D125" s="51">
        <v>361.2</v>
      </c>
      <c r="E125" s="44">
        <v>378</v>
      </c>
      <c r="F125" s="30"/>
    </row>
    <row r="126" spans="1:6" x14ac:dyDescent="0.2">
      <c r="A126" s="145">
        <v>3730</v>
      </c>
      <c r="B126" s="28">
        <v>97.45</v>
      </c>
      <c r="C126" s="28">
        <v>101.6</v>
      </c>
      <c r="D126" s="51">
        <v>362.3</v>
      </c>
      <c r="E126" s="44">
        <v>379</v>
      </c>
      <c r="F126" s="30"/>
    </row>
    <row r="127" spans="1:6" x14ac:dyDescent="0.2">
      <c r="A127" s="145">
        <v>3740</v>
      </c>
      <c r="B127" s="28">
        <v>97.5</v>
      </c>
      <c r="C127" s="28">
        <v>101.6</v>
      </c>
      <c r="D127" s="51">
        <v>363.4</v>
      </c>
      <c r="E127" s="44">
        <v>380</v>
      </c>
    </row>
    <row r="128" spans="1:6" x14ac:dyDescent="0.2">
      <c r="A128" s="145">
        <v>3750</v>
      </c>
      <c r="B128" s="28">
        <v>97.55</v>
      </c>
      <c r="C128" s="28">
        <v>101.6</v>
      </c>
      <c r="D128" s="51">
        <v>364.5</v>
      </c>
      <c r="E128" s="44">
        <v>381</v>
      </c>
    </row>
    <row r="129" spans="1:5" x14ac:dyDescent="0.2">
      <c r="A129" s="145">
        <v>3760</v>
      </c>
      <c r="B129" s="28">
        <v>97.6</v>
      </c>
      <c r="C129" s="28">
        <v>101.6</v>
      </c>
      <c r="D129" s="51">
        <v>365.6</v>
      </c>
      <c r="E129" s="44">
        <v>382</v>
      </c>
    </row>
    <row r="130" spans="1:5" x14ac:dyDescent="0.2">
      <c r="A130" s="145">
        <v>3770</v>
      </c>
      <c r="B130" s="28">
        <v>97.649999999999991</v>
      </c>
      <c r="C130" s="28">
        <v>101.6</v>
      </c>
      <c r="D130" s="51">
        <v>366.7</v>
      </c>
      <c r="E130" s="44">
        <v>383</v>
      </c>
    </row>
    <row r="131" spans="1:5" x14ac:dyDescent="0.2">
      <c r="A131" s="145">
        <v>3780</v>
      </c>
      <c r="B131" s="28">
        <v>97.7</v>
      </c>
      <c r="C131" s="28">
        <v>101.6</v>
      </c>
      <c r="D131" s="51">
        <v>367.8</v>
      </c>
      <c r="E131" s="44">
        <v>384</v>
      </c>
    </row>
    <row r="132" spans="1:5" x14ac:dyDescent="0.2">
      <c r="A132" s="145">
        <v>3790</v>
      </c>
      <c r="B132" s="28">
        <v>97.75</v>
      </c>
      <c r="C132" s="28">
        <v>101.6</v>
      </c>
      <c r="D132" s="51">
        <v>368.9</v>
      </c>
      <c r="E132" s="44">
        <v>385</v>
      </c>
    </row>
    <row r="133" spans="1:5" ht="13.5" thickBot="1" x14ac:dyDescent="0.25">
      <c r="A133" s="146">
        <v>3800</v>
      </c>
      <c r="B133" s="147">
        <v>97.8</v>
      </c>
      <c r="C133" s="147">
        <v>101.6</v>
      </c>
      <c r="D133" s="106">
        <v>370</v>
      </c>
      <c r="E133" s="107">
        <v>386</v>
      </c>
    </row>
    <row r="134" spans="1:5" x14ac:dyDescent="0.2">
      <c r="A134" s="29"/>
      <c r="B134" s="30"/>
      <c r="C134" s="30"/>
      <c r="D134" s="30"/>
      <c r="E134" s="28"/>
    </row>
    <row r="135" spans="1:5" x14ac:dyDescent="0.2">
      <c r="A135" s="29"/>
      <c r="B135" s="30"/>
      <c r="C135" s="30"/>
      <c r="D135" s="30"/>
      <c r="E135" s="28"/>
    </row>
    <row r="136" spans="1:5" x14ac:dyDescent="0.2">
      <c r="A136" s="29"/>
      <c r="B136" s="30"/>
      <c r="C136" s="30"/>
      <c r="D136" s="30"/>
      <c r="E136" s="28"/>
    </row>
    <row r="137" spans="1:5" x14ac:dyDescent="0.2">
      <c r="A137" s="29"/>
      <c r="B137" s="30"/>
      <c r="C137" s="30"/>
      <c r="D137" s="30"/>
      <c r="E137" s="28"/>
    </row>
    <row r="138" spans="1:5" x14ac:dyDescent="0.2">
      <c r="B138" s="30"/>
      <c r="C138" s="30"/>
      <c r="D138" s="30"/>
      <c r="E138" s="30"/>
    </row>
    <row r="139" spans="1:5" x14ac:dyDescent="0.2">
      <c r="B139" s="30"/>
      <c r="C139" s="30"/>
      <c r="D139" s="30"/>
      <c r="E139" s="30"/>
    </row>
    <row r="140" spans="1:5" x14ac:dyDescent="0.2">
      <c r="B140" s="30"/>
      <c r="C140" s="30"/>
      <c r="D140" s="30"/>
      <c r="E140" s="30"/>
    </row>
    <row r="141" spans="1:5" x14ac:dyDescent="0.2">
      <c r="B141" s="30"/>
      <c r="C141" s="30"/>
      <c r="D141" s="30"/>
      <c r="E141" s="30"/>
    </row>
    <row r="142" spans="1:5" x14ac:dyDescent="0.2">
      <c r="B142" s="30"/>
      <c r="C142" s="30"/>
      <c r="D142" s="30"/>
      <c r="E142" s="30"/>
    </row>
    <row r="143" spans="1:5" x14ac:dyDescent="0.2">
      <c r="B143" s="30"/>
      <c r="C143" s="30"/>
      <c r="D143" s="30"/>
      <c r="E143" s="30"/>
    </row>
    <row r="144" spans="1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E151" s="30"/>
    </row>
  </sheetData>
  <sheetProtection algorithmName="SHA-512" hashValue="KhvqTmaQTA29zqlbGdR+R9n5vn42TZjedDTKRj4RdvDXHf82yiPlGLV7ntexbV0F4Kh/DQs4ismf6ClzxVHNrw==" saltValue="F0GE7oH7DeiJpWijAkuT8A==" spinCount="100000" sheet="1" objects="1" scenarios="1" selectLockedCells="1" selectUnlockedCells="1"/>
  <mergeCells count="7">
    <mergeCell ref="G33:J33"/>
    <mergeCell ref="B1:C1"/>
    <mergeCell ref="D1:E1"/>
    <mergeCell ref="G11:J11"/>
    <mergeCell ref="H2:I2"/>
    <mergeCell ref="G21:H21"/>
    <mergeCell ref="I21:J21"/>
  </mergeCells>
  <phoneticPr fontId="2" type="noConversion"/>
  <printOptions horizontalCentered="1" verticalCentered="1"/>
  <pageMargins left="0.5" right="0.5" top="0.5" bottom="0.5" header="0.5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cols>
    <col min="1" max="1" width="5.7109375" customWidth="1"/>
    <col min="13" max="13" width="5.7109375" customWidth="1"/>
  </cols>
  <sheetData/>
  <sheetProtection password="83AF" sheet="1" objects="1" scenarios="1" selectLockedCells="1" selectUnlockedCells="1"/>
  <phoneticPr fontId="2" type="noConversion"/>
  <printOptions horizontalCentered="1" verticalCentered="1"/>
  <pageMargins left="1" right="1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9"/>
  <sheetViews>
    <sheetView workbookViewId="0"/>
  </sheetViews>
  <sheetFormatPr defaultRowHeight="12.75" x14ac:dyDescent="0.2"/>
  <cols>
    <col min="1" max="1" width="38.7109375" customWidth="1"/>
    <col min="2" max="5" width="10.7109375" customWidth="1"/>
  </cols>
  <sheetData>
    <row r="1" spans="1:5" ht="13.5" thickBot="1" x14ac:dyDescent="0.25">
      <c r="A1" s="2" t="s">
        <v>12</v>
      </c>
      <c r="B1" s="244" t="s">
        <v>13</v>
      </c>
      <c r="C1" s="245"/>
      <c r="D1" s="244" t="s">
        <v>14</v>
      </c>
      <c r="E1" s="245"/>
    </row>
    <row r="2" spans="1:5" ht="20.100000000000001" customHeight="1" x14ac:dyDescent="0.2">
      <c r="A2" s="3" t="s">
        <v>15</v>
      </c>
      <c r="B2" s="4"/>
      <c r="D2" s="5"/>
      <c r="E2" s="6"/>
    </row>
    <row r="3" spans="1:5" ht="20.100000000000001" customHeight="1" x14ac:dyDescent="0.2">
      <c r="A3" s="7" t="s">
        <v>16</v>
      </c>
      <c r="B3" s="5"/>
      <c r="C3" s="8"/>
      <c r="D3" s="9"/>
      <c r="E3" s="10"/>
    </row>
    <row r="4" spans="1:5" ht="20.100000000000001" customHeight="1" x14ac:dyDescent="0.2">
      <c r="A4" s="11" t="s">
        <v>17</v>
      </c>
      <c r="B4" s="12"/>
      <c r="C4" s="8"/>
      <c r="D4" s="9"/>
      <c r="E4" s="13"/>
    </row>
    <row r="5" spans="1:5" ht="20.100000000000001" customHeight="1" x14ac:dyDescent="0.2">
      <c r="A5" s="14" t="s">
        <v>18</v>
      </c>
      <c r="B5" s="9"/>
      <c r="C5" s="8"/>
      <c r="D5" s="9"/>
      <c r="E5" s="15"/>
    </row>
    <row r="6" spans="1:5" ht="20.100000000000001" customHeight="1" x14ac:dyDescent="0.2">
      <c r="A6" s="14" t="s">
        <v>19</v>
      </c>
      <c r="B6" s="9"/>
      <c r="C6" s="8"/>
      <c r="D6" s="9"/>
      <c r="E6" s="15"/>
    </row>
    <row r="7" spans="1:5" ht="20.100000000000001" customHeight="1" x14ac:dyDescent="0.2">
      <c r="A7" s="7" t="s">
        <v>20</v>
      </c>
      <c r="B7" s="5"/>
      <c r="C7" s="16"/>
      <c r="D7" s="4"/>
      <c r="E7" s="10"/>
    </row>
    <row r="8" spans="1:5" ht="20.100000000000001" customHeight="1" thickBot="1" x14ac:dyDescent="0.25">
      <c r="A8" s="17" t="s">
        <v>21</v>
      </c>
      <c r="B8" s="18"/>
      <c r="C8" s="19"/>
      <c r="D8" s="18"/>
      <c r="E8" s="20"/>
    </row>
    <row r="9" spans="1:5" ht="20.100000000000001" customHeight="1" x14ac:dyDescent="0.2">
      <c r="A9" s="7" t="s">
        <v>22</v>
      </c>
      <c r="B9" s="5"/>
      <c r="C9" s="16"/>
      <c r="D9" s="4"/>
      <c r="E9" s="10"/>
    </row>
    <row r="10" spans="1:5" ht="20.100000000000001" customHeight="1" x14ac:dyDescent="0.2">
      <c r="A10" s="14" t="s">
        <v>23</v>
      </c>
      <c r="B10" s="9"/>
      <c r="C10" s="8"/>
      <c r="D10" s="9"/>
      <c r="E10" s="15"/>
    </row>
    <row r="11" spans="1:5" ht="20.100000000000001" customHeight="1" x14ac:dyDescent="0.2">
      <c r="A11" s="21" t="s">
        <v>24</v>
      </c>
      <c r="B11" s="8"/>
      <c r="C11" s="8"/>
      <c r="D11" s="9"/>
      <c r="E11" s="15"/>
    </row>
    <row r="12" spans="1:5" ht="20.100000000000001" customHeight="1" thickBot="1" x14ac:dyDescent="0.25">
      <c r="A12" s="7" t="s">
        <v>25</v>
      </c>
      <c r="D12" s="5"/>
      <c r="E12" s="10"/>
    </row>
    <row r="13" spans="1:5" ht="13.5" thickBot="1" x14ac:dyDescent="0.25">
      <c r="A13" s="25" t="s">
        <v>26</v>
      </c>
      <c r="B13" s="26"/>
      <c r="C13" s="26"/>
      <c r="D13" s="26"/>
      <c r="E13" s="27"/>
    </row>
    <row r="14" spans="1:5" x14ac:dyDescent="0.2">
      <c r="A14" s="5"/>
      <c r="E14" s="10"/>
    </row>
    <row r="15" spans="1:5" x14ac:dyDescent="0.2">
      <c r="A15" s="5"/>
      <c r="E15" s="10"/>
    </row>
    <row r="16" spans="1:5" x14ac:dyDescent="0.2">
      <c r="A16" s="5"/>
      <c r="E16" s="10"/>
    </row>
    <row r="17" spans="1:5" x14ac:dyDescent="0.2">
      <c r="A17" s="5"/>
      <c r="E17" s="10"/>
    </row>
    <row r="18" spans="1:5" x14ac:dyDescent="0.2">
      <c r="A18" s="5"/>
      <c r="E18" s="10"/>
    </row>
    <row r="19" spans="1:5" ht="13.5" thickBot="1" x14ac:dyDescent="0.25">
      <c r="A19" s="22"/>
      <c r="B19" s="23"/>
      <c r="C19" s="23"/>
      <c r="D19" s="23"/>
      <c r="E19" s="24"/>
    </row>
    <row r="20" spans="1:5" ht="13.5" thickBot="1" x14ac:dyDescent="0.25"/>
    <row r="21" spans="1:5" ht="13.5" thickBot="1" x14ac:dyDescent="0.25">
      <c r="A21" s="2" t="s">
        <v>12</v>
      </c>
      <c r="B21" s="244" t="s">
        <v>13</v>
      </c>
      <c r="C21" s="245"/>
      <c r="D21" s="244" t="s">
        <v>14</v>
      </c>
      <c r="E21" s="245"/>
    </row>
    <row r="22" spans="1:5" ht="20.100000000000001" customHeight="1" x14ac:dyDescent="0.2">
      <c r="A22" s="3" t="s">
        <v>15</v>
      </c>
      <c r="B22" s="4"/>
      <c r="D22" s="5"/>
      <c r="E22" s="6"/>
    </row>
    <row r="23" spans="1:5" ht="20.100000000000001" customHeight="1" x14ac:dyDescent="0.2">
      <c r="A23" s="7" t="s">
        <v>16</v>
      </c>
      <c r="B23" s="5"/>
      <c r="C23" s="8"/>
      <c r="D23" s="9"/>
      <c r="E23" s="10"/>
    </row>
    <row r="24" spans="1:5" ht="20.100000000000001" customHeight="1" x14ac:dyDescent="0.2">
      <c r="A24" s="11" t="s">
        <v>17</v>
      </c>
      <c r="B24" s="12"/>
      <c r="C24" s="8"/>
      <c r="D24" s="9"/>
      <c r="E24" s="13"/>
    </row>
    <row r="25" spans="1:5" ht="20.100000000000001" customHeight="1" x14ac:dyDescent="0.2">
      <c r="A25" s="14" t="s">
        <v>18</v>
      </c>
      <c r="B25" s="9"/>
      <c r="C25" s="8"/>
      <c r="D25" s="9"/>
      <c r="E25" s="15"/>
    </row>
    <row r="26" spans="1:5" ht="20.100000000000001" customHeight="1" x14ac:dyDescent="0.2">
      <c r="A26" s="14" t="s">
        <v>19</v>
      </c>
      <c r="B26" s="9"/>
      <c r="C26" s="8"/>
      <c r="D26" s="9"/>
      <c r="E26" s="15"/>
    </row>
    <row r="27" spans="1:5" ht="20.100000000000001" customHeight="1" x14ac:dyDescent="0.2">
      <c r="A27" s="7" t="s">
        <v>20</v>
      </c>
      <c r="B27" s="5"/>
      <c r="C27" s="16"/>
      <c r="D27" s="4"/>
      <c r="E27" s="10"/>
    </row>
    <row r="28" spans="1:5" ht="20.100000000000001" customHeight="1" thickBot="1" x14ac:dyDescent="0.25">
      <c r="A28" s="17" t="s">
        <v>21</v>
      </c>
      <c r="B28" s="18"/>
      <c r="C28" s="19"/>
      <c r="D28" s="18"/>
      <c r="E28" s="20"/>
    </row>
    <row r="29" spans="1:5" ht="20.100000000000001" customHeight="1" x14ac:dyDescent="0.2">
      <c r="A29" s="7" t="s">
        <v>22</v>
      </c>
      <c r="B29" s="5"/>
      <c r="C29" s="16"/>
      <c r="D29" s="4"/>
      <c r="E29" s="10"/>
    </row>
    <row r="30" spans="1:5" ht="20.100000000000001" customHeight="1" x14ac:dyDescent="0.2">
      <c r="A30" s="14" t="s">
        <v>23</v>
      </c>
      <c r="B30" s="9"/>
      <c r="C30" s="8"/>
      <c r="D30" s="9"/>
      <c r="E30" s="15"/>
    </row>
    <row r="31" spans="1:5" ht="20.100000000000001" customHeight="1" x14ac:dyDescent="0.2">
      <c r="A31" s="21" t="s">
        <v>24</v>
      </c>
      <c r="B31" s="8"/>
      <c r="C31" s="8"/>
      <c r="D31" s="9"/>
      <c r="E31" s="15"/>
    </row>
    <row r="32" spans="1:5" ht="20.100000000000001" customHeight="1" thickBot="1" x14ac:dyDescent="0.25">
      <c r="A32" s="7" t="s">
        <v>25</v>
      </c>
      <c r="D32" s="5"/>
      <c r="E32" s="10"/>
    </row>
    <row r="33" spans="1:5" ht="13.5" thickBot="1" x14ac:dyDescent="0.25">
      <c r="A33" s="25" t="s">
        <v>26</v>
      </c>
      <c r="B33" s="26"/>
      <c r="C33" s="26"/>
      <c r="D33" s="26"/>
      <c r="E33" s="27"/>
    </row>
    <row r="34" spans="1:5" x14ac:dyDescent="0.2">
      <c r="A34" s="5"/>
      <c r="E34" s="10"/>
    </row>
    <row r="35" spans="1:5" x14ac:dyDescent="0.2">
      <c r="A35" s="5"/>
      <c r="E35" s="10"/>
    </row>
    <row r="36" spans="1:5" x14ac:dyDescent="0.2">
      <c r="A36" s="5"/>
      <c r="E36" s="10"/>
    </row>
    <row r="37" spans="1:5" x14ac:dyDescent="0.2">
      <c r="A37" s="5"/>
      <c r="E37" s="10"/>
    </row>
    <row r="38" spans="1:5" x14ac:dyDescent="0.2">
      <c r="A38" s="5"/>
      <c r="E38" s="10"/>
    </row>
    <row r="39" spans="1:5" ht="13.5" thickBot="1" x14ac:dyDescent="0.25">
      <c r="A39" s="22"/>
      <c r="B39" s="23"/>
      <c r="C39" s="23"/>
      <c r="D39" s="23"/>
      <c r="E39" s="24"/>
    </row>
  </sheetData>
  <sheetProtection password="EF2C" sheet="1" objects="1" scenarios="1"/>
  <mergeCells count="4">
    <mergeCell ref="B1:C1"/>
    <mergeCell ref="D1:E1"/>
    <mergeCell ref="B21:C21"/>
    <mergeCell ref="D21:E21"/>
  </mergeCells>
  <phoneticPr fontId="2" type="noConversion"/>
  <printOptions horizontalCentered="1" verticalCentered="1"/>
  <pageMargins left="0.75" right="0.75" top="0.5" bottom="0.5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"/>
  <sheetViews>
    <sheetView workbookViewId="0"/>
  </sheetViews>
  <sheetFormatPr defaultRowHeight="12.75" x14ac:dyDescent="0.2"/>
  <cols>
    <col min="1" max="1" width="19.28515625" bestFit="1" customWidth="1"/>
    <col min="2" max="4" width="15.7109375" customWidth="1"/>
  </cols>
  <sheetData>
    <row r="1" spans="1:4" x14ac:dyDescent="0.2">
      <c r="A1" s="63"/>
      <c r="B1" s="64" t="s">
        <v>61</v>
      </c>
      <c r="C1" s="64" t="s">
        <v>28</v>
      </c>
      <c r="D1" s="64" t="s">
        <v>35</v>
      </c>
    </row>
    <row r="3" spans="1:4" x14ac:dyDescent="0.2">
      <c r="A3" s="66" t="s">
        <v>56</v>
      </c>
      <c r="B3" s="67">
        <v>1695</v>
      </c>
      <c r="C3" s="67">
        <v>87.820800000000006</v>
      </c>
      <c r="D3" s="67">
        <v>148856.20000000001</v>
      </c>
    </row>
    <row r="4" spans="1:4" x14ac:dyDescent="0.2">
      <c r="A4" s="69" t="s">
        <v>57</v>
      </c>
      <c r="B4" s="8">
        <v>51.2</v>
      </c>
      <c r="C4" s="8">
        <v>95.869100000000003</v>
      </c>
      <c r="D4" s="8">
        <v>4908.5</v>
      </c>
    </row>
    <row r="5" spans="1:4" x14ac:dyDescent="0.2">
      <c r="A5" s="68" t="s">
        <v>6</v>
      </c>
      <c r="B5" s="16">
        <v>1746.2</v>
      </c>
      <c r="C5" s="16">
        <v>88.056799999999996</v>
      </c>
      <c r="D5" s="16">
        <v>153764.70000000001</v>
      </c>
    </row>
    <row r="7" spans="1:4" x14ac:dyDescent="0.2">
      <c r="A7" s="65" t="s">
        <v>58</v>
      </c>
      <c r="B7" s="63"/>
      <c r="C7" s="63"/>
      <c r="D7" s="63"/>
    </row>
    <row r="8" spans="1:4" x14ac:dyDescent="0.2">
      <c r="A8" s="70" t="s">
        <v>59</v>
      </c>
      <c r="B8">
        <v>811.8</v>
      </c>
    </row>
    <row r="9" spans="1:4" x14ac:dyDescent="0.2">
      <c r="A9" s="70" t="s">
        <v>60</v>
      </c>
      <c r="B9">
        <v>391.8</v>
      </c>
    </row>
  </sheetData>
  <sheetProtection password="83AF" sheet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N723GA</vt:lpstr>
      <vt:lpstr>Performance Data</vt:lpstr>
      <vt:lpstr>ENVELOPE</vt:lpstr>
      <vt:lpstr>CG Graph (Large)</vt:lpstr>
      <vt:lpstr>ATIS WORKSHEET</vt:lpstr>
      <vt:lpstr>W&amp;B Information</vt:lpstr>
    </vt:vector>
  </TitlesOfParts>
  <Company>System 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Administrator</dc:creator>
  <cp:lastModifiedBy>Windows User</cp:lastModifiedBy>
  <cp:lastPrinted>2019-02-18T16:33:56Z</cp:lastPrinted>
  <dcterms:created xsi:type="dcterms:W3CDTF">2006-08-17T01:10:21Z</dcterms:created>
  <dcterms:modified xsi:type="dcterms:W3CDTF">2019-02-18T17:59:14Z</dcterms:modified>
</cp:coreProperties>
</file>